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W:\Programas_Linhas\IE\Agenda Transversal\2017\Plataforma de informações\Mapa de indicadores\"/>
    </mc:Choice>
  </mc:AlternateContent>
  <bookViews>
    <workbookView xWindow="0" yWindow="0" windowWidth="19200" windowHeight="11595" tabRatio="83"/>
  </bookViews>
  <sheets>
    <sheet name="Capa" sheetId="29" r:id="rId1"/>
    <sheet name="Introdução" sheetId="25" r:id="rId2"/>
    <sheet name="Fichas dos indicadores" sheetId="28" r:id="rId3"/>
    <sheet name="Lista completa de indicadores" sheetId="11" r:id="rId4"/>
    <sheet name="Glossário" sheetId="7" r:id="rId5"/>
    <sheet name="Entrevistados" sheetId="31" r:id="rId6"/>
    <sheet name="Empresas Membro" sheetId="49" r:id="rId7"/>
    <sheet name="Referências" sheetId="8" r:id="rId8"/>
    <sheet name="Empresa" sheetId="47" r:id="rId9"/>
    <sheet name="Bacia" sheetId="33" r:id="rId10"/>
    <sheet name="Cadeia" sheetId="34" r:id="rId11"/>
    <sheet name="Quantidade" sheetId="35" r:id="rId12"/>
    <sheet name="Qualidade" sheetId="37" r:id="rId13"/>
    <sheet name="Governança" sheetId="36" r:id="rId14"/>
    <sheet name="EmpresaQuantidade" sheetId="50" r:id="rId15"/>
    <sheet name="EmpresaQualidade" sheetId="52" r:id="rId16"/>
    <sheet name="EmpresaGovernança" sheetId="51" r:id="rId17"/>
    <sheet name="BaciaQuantidade" sheetId="53" r:id="rId18"/>
    <sheet name="BaciaQualidade" sheetId="54" r:id="rId19"/>
    <sheet name="BaciaGovernança" sheetId="55" r:id="rId20"/>
    <sheet name="CadeiaQuantidade" sheetId="56" r:id="rId21"/>
    <sheet name="CadeiaQualidade" sheetId="57" r:id="rId22"/>
    <sheet name="Recomendações" sheetId="6" state="hidden" r:id="rId23"/>
    <sheet name="CadeiaGovernança" sheetId="58" r:id="rId24"/>
    <sheet name="Base de dados (Indicadores)" sheetId="24" r:id="rId25"/>
    <sheet name="Apoio" sheetId="22" state="hidden" r:id="rId26"/>
    <sheet name="Apoio 2" sheetId="27" state="hidden" r:id="rId27"/>
  </sheets>
  <definedNames>
    <definedName name="_xlnm._FilterDatabase" localSheetId="24" hidden="1">'Base de dados (Indicadores)'!$A$3:$K$81</definedName>
    <definedName name="_xlnm._FilterDatabase" localSheetId="8" hidden="1">Empresa!$B$10:$F$10</definedName>
    <definedName name="_xlnm._FilterDatabase" localSheetId="16" hidden="1">EmpresaGovernança!#REF!</definedName>
    <definedName name="_xlnm._FilterDatabase" localSheetId="15" hidden="1">EmpresaQualidade!#REF!</definedName>
    <definedName name="_xlnm._FilterDatabase" localSheetId="14" hidden="1">EmpresaQuantidade!$B$10:$F$10</definedName>
    <definedName name="_xlnm._FilterDatabase" localSheetId="3" hidden="1">'Lista completa de indicadores'!$A$3:$I$81</definedName>
    <definedName name="BaciaGovernança">Apoio!$I$3:$I$6</definedName>
    <definedName name="BaciaGovernançaConflitosnousodosrecursos">Apoio!$AP$3:$AP$6</definedName>
    <definedName name="BaciaGovernançaParticipaçãoeengajamento">Apoio!$AQ$3:$AQ$4</definedName>
    <definedName name="BaciaGovernançaPlanejamentoedesempenho">Apoio!$AR$3</definedName>
    <definedName name="BaciaGovernançaTransparênciaeacessoàinformação">Apoio!$AS$3</definedName>
    <definedName name="BaciaQualidade">Apoio!$H$3:$H$5</definedName>
    <definedName name="BaciaQualidadeConformidade">Apoio!$AM$3</definedName>
    <definedName name="BaciaQualidadeExternalidade">Apoio!$AN$3</definedName>
    <definedName name="BaciaQualidadeSaudeeSaneamento">Apoio!$AO$3:$AO$5</definedName>
    <definedName name="BaciaQualidadeSaúdeeSaneamento">Apoio!$AO$3:$AO$5</definedName>
    <definedName name="BaciaQuantidade">Apoio!$G$3:$G$11</definedName>
    <definedName name="BaciaQuantidadeConformidade">Apoio!$AH$3</definedName>
    <definedName name="BaciaQuantidadeDisponibilidadehídrica">Apoio!$AI$3</definedName>
    <definedName name="BaciaQuantidadeEficiênciaHídrica">Apoio!$AJ$3</definedName>
    <definedName name="BaciaQuantidadeExternalidade">Apoio!$AK$3:$AK$6</definedName>
    <definedName name="BaciaQuantidadeSaúdeeSaneamento">Apoio!$AL$3</definedName>
    <definedName name="BaciaTodos">Apoio!$N$3:$N$11</definedName>
    <definedName name="BaciaTodosConflitosnousodosrecursos">Apoio!$BO$3:$BO$6</definedName>
    <definedName name="BaciaTodosConformidade">Apoio!$BP$3:$BP$4</definedName>
    <definedName name="BaciaTodosDisponibilidadehídrica">Apoio!$BQ$3</definedName>
    <definedName name="BaciaTodosEficiênciaHídrica">Apoio!$BR$3</definedName>
    <definedName name="BaciaTodosExternalidade">Apoio!$BS$3:$BS$7</definedName>
    <definedName name="BaciaTodosParticipaçãoeengajamento">Apoio!$BT$3:$BT$4</definedName>
    <definedName name="BaciaTodosPlanejamentoedesempenho">Apoio!$BU$3</definedName>
    <definedName name="BaciaTodosSaúdeeSaneamento">Apoio!$BV$3:$BV$6</definedName>
    <definedName name="BaciaTodosTransparênciaeacessoàinformação">Apoio!$BW$3</definedName>
    <definedName name="CadeiaGovernança">Apoio!$L$3:$L$6</definedName>
    <definedName name="CadeiaGovernançaConflitosnousodosrecursos">Apoio!$AZ$3</definedName>
    <definedName name="CadeiaGovernançaParticipaçãoeengajamento">Apoio!$BA$3:$BA$4</definedName>
    <definedName name="CadeiaGovernançaPlanejamentoedesempenho">Apoio!$BB$3:$BB$4</definedName>
    <definedName name="CadeiaGovernançaTransparênciaeacessoàinformação">Apoio!$BC$3</definedName>
    <definedName name="CadeiaQualidade">Apoio!$K$3</definedName>
    <definedName name="CadeiaQualidadeCaptação">Apoio!$AY$3</definedName>
    <definedName name="CadeiaQualidadeDisponibilidadehídrica">Apoio!$AX$3</definedName>
    <definedName name="CadeiaQualidadeExternalidade">Apoio!$AW$3:$AW$5</definedName>
    <definedName name="CadeiaQuantidade">Apoio!$J$3:$J$5</definedName>
    <definedName name="CadeiaQuantidadeCaptação">Apoio!$AT$3</definedName>
    <definedName name="CadeiaQuantidadeDisponibilidadehídrica">Apoio!$AU$3</definedName>
    <definedName name="CadeiaQuantidadeExternalidade">Apoio!$AV$3:$AV$5</definedName>
    <definedName name="CadeiaTodos">Apoio!$O$3:$O$9</definedName>
    <definedName name="CadeiaTodosCaptação">Apoio!$BX$3</definedName>
    <definedName name="CadeiaTodosConflitosnousodosrecursos">Apoio!$BY$3</definedName>
    <definedName name="CadeiaTodosDisponibilidadehídrica">Apoio!$BZ$3</definedName>
    <definedName name="CadeiaTodosExternalidade">Apoio!$CA$3:$CA$8</definedName>
    <definedName name="CadeiaTodosParticipaçãoeengajamento">Apoio!$CB$3:$CB$5</definedName>
    <definedName name="CadeiaTodosPlanejamentoedesempenho">Apoio!$CC$3</definedName>
    <definedName name="CadeiaTodosTransparênciaeacessoàinformação">Apoio!$CD$3</definedName>
    <definedName name="EmpresaGovernança">Apoio!$F$3:$F$6</definedName>
    <definedName name="EmpresaGovernançaConflitosnousodosrecursos">Apoio!$AD$3:$AD$5</definedName>
    <definedName name="EmpresaGovernançaParticipaçãoeengajamento">Apoio!$AE$3:$AE$6</definedName>
    <definedName name="EmpresaGovernançaPlanejamentoedesempenho">Apoio!$AF$3:$AF$5</definedName>
    <definedName name="EmpresaGovernançaTransparênciaeacessoàinformação">Apoio!$AG$3:$AG$4</definedName>
    <definedName name="EmpresaQualidade">Apoio!$E$3:$E$7</definedName>
    <definedName name="EmpresaQualidadeCaptação">Apoio!$Y$3:$Y$5</definedName>
    <definedName name="EmpresaQualidadeConformidade">Apoio!$Z$3</definedName>
    <definedName name="EmpresaQualidadeEconômicofinanceiros">Apoio!$AA$3:$AA$7</definedName>
    <definedName name="EmpresaQualidadeExternalidade">Apoio!$AB$3:$AB$5</definedName>
    <definedName name="EmpresaQualidadeSaúdeeSaneamento">Apoio!$AC$3:$AC$4</definedName>
    <definedName name="EmpresaQuantidade">Apoio!$D$3:$D$8</definedName>
    <definedName name="EmpresaQuantidadeCaptação">Apoio!$S$3:$S$5</definedName>
    <definedName name="EmpresaQuantidadeConformidade">Apoio!$T$3:$T$6</definedName>
    <definedName name="EmpresaQuantidadeDisponibilidadehídrica">Apoio!$U$3:$U$5</definedName>
    <definedName name="EmpresaQuantidadeEconômicofinanceiros">Apoio!$V$3:$V$8</definedName>
    <definedName name="EmpresaQuantidadeEficiênciaHídrica">Apoio!$W$3:$W$5</definedName>
    <definedName name="EmpresaQuantidadeExternalidade">Apoio!$X$3:$X$4</definedName>
    <definedName name="EmpresaTodos">Apoio!$M$3:$M$13</definedName>
    <definedName name="EmpresaTodosCaptação">Apoio!$BD$3:$BD$8</definedName>
    <definedName name="EmpresaTodosConflitosnousodosrecursos">Apoio!$BE$3:$BE$5</definedName>
    <definedName name="EmpresaTodosConformidade">Apoio!$BF$3:$BF$7</definedName>
    <definedName name="EmpresaTodosDisponibilidadehídrica">Apoio!$BG$3:$BG$5</definedName>
    <definedName name="EmpresaTodosEconômicofinanceiros">Apoio!$BH$3:$BH$13</definedName>
    <definedName name="EmpresaTodosEficiênciaHídrica">Apoio!$BI$3:$BI$5</definedName>
    <definedName name="EmpresaTodosExternalidade">Apoio!$BJ$3:$BJ$7</definedName>
    <definedName name="EmpresaTodosParticipaçãoeengajamento">Apoio!$BK$3:$BK$6</definedName>
    <definedName name="EmpresaTodosPlanejamentoedesempenho">Apoio!$BL$3:$BL$5</definedName>
    <definedName name="EmpresaTodosSaúdeeSaneamento">Apoio!$BM$3</definedName>
    <definedName name="EmpresaTodosTransparênciaeacessoàinformação">Apoio!$BN$3:$BN$4</definedName>
    <definedName name="TodosGovernança">Apoio!$R$3:$R$7</definedName>
    <definedName name="TodosGovernançaConflitosnousodosrecursos">Apoio!$CQ$3:$CQ$10</definedName>
    <definedName name="TodosGovernançaParticipaçãoeengajamento">Apoio!$CR$3:$CR$11</definedName>
    <definedName name="TodosGovernançaPlanejamentoedesempenho">Apoio!$CS$3:$CS$7</definedName>
    <definedName name="TodosGovernançaTransparênciaeacessoàinformação">Apoio!$CT$3:$CT$6</definedName>
    <definedName name="TodosQualidade">Apoio!$Q$3:$Q$7</definedName>
    <definedName name="TodosQualidadeCaptação">Apoio!$CL$3:$CL$5</definedName>
    <definedName name="TodosQualidadeConformidade">Apoio!$CM$3:$CM$4</definedName>
    <definedName name="TodosQualidadeEconômicofinanceiros">Apoio!$CN$3:$CN$7</definedName>
    <definedName name="TodosQualidadeExternalidade">Apoio!$CO$3:$CO$9</definedName>
    <definedName name="TodosQualidadeSaúdeeSaneamento">Apoio!$CP$3:$CP$6</definedName>
    <definedName name="TodosQuantidade">Apoio!$P$3:$P$9</definedName>
    <definedName name="TodosQuantidadeCaptação">Apoio!$CE$3:$CE$6</definedName>
    <definedName name="TodosQuantidadeConformidade">Apoio!$CF$3:$CF$7</definedName>
    <definedName name="TodosQuantidadeDisponibilidadehídrica">Apoio!$CG$3:$CG$7</definedName>
    <definedName name="TodosQuantidadeEconômicofinanceiros">Apoio!$CH$3:$CH$8</definedName>
    <definedName name="TodosQuantidadeEficiênciaHídrica">Apoio!$CI$3:$CI$6</definedName>
    <definedName name="TodosQuantidadeExternalidade">Apoio!$CJ$3:$CJ$11</definedName>
    <definedName name="TodosQuantidadeSaúdeeSaneamento">Apoio!$CK$3</definedName>
    <definedName name="TodosTodos">Apoio!$C$3:$C$13</definedName>
    <definedName name="TodosTodosCaptação">Apoio!$CU$3:$CU$9</definedName>
    <definedName name="TodosTodosConflitosnousodosrecursos">Apoio!$CV$3:$CV$10</definedName>
    <definedName name="TodosTodosConformidade">Apoio!$CW$3:$CW$9</definedName>
    <definedName name="TodosTodosDisponibilidadehídrica">Apoio!$CX$3:$CX$7</definedName>
    <definedName name="TodosTodosEconômicofinanceiros">Apoio!$CY$3:$CY$13</definedName>
    <definedName name="TodosTodosEficiênciaHídrica">Apoio!$CZ$3:$CZ$6</definedName>
    <definedName name="TodosTodosExternalidade">Apoio!$DA$3:$DA$18</definedName>
    <definedName name="TodosTodosParticipaçãoeengajamento">Apoio!$DB$3:$DB$11</definedName>
    <definedName name="TodosTodosPlanejamentoedesempenho">Apoio!$DC$3:$DC$7</definedName>
    <definedName name="TodosTodosSaúdeeSaneamento">Apoio!$DD$3:$DD$7</definedName>
    <definedName name="TodosTodosTransparênciaeacessoàinformação">Apoio!$DE$3:$DE$6</definedName>
  </definedNames>
  <calcPr calcId="162913" concurrentCalc="0"/>
  <fileRecoveryPr autoRecover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5" i="11" l="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4" i="11"/>
  <c r="D12" i="58"/>
  <c r="C12" i="58"/>
  <c r="B12" i="57"/>
  <c r="C12" i="57"/>
  <c r="D12" i="57"/>
  <c r="B13" i="57"/>
  <c r="C13" i="57"/>
  <c r="D13" i="57"/>
  <c r="B14" i="57"/>
  <c r="C14" i="57"/>
  <c r="D14" i="57"/>
  <c r="D25" i="58"/>
  <c r="C25" i="58"/>
  <c r="B25" i="58"/>
  <c r="D21" i="58"/>
  <c r="C21" i="58"/>
  <c r="B21" i="58"/>
  <c r="D17" i="58"/>
  <c r="C17" i="58"/>
  <c r="B17" i="58"/>
  <c r="D16" i="58"/>
  <c r="C16" i="58"/>
  <c r="B16" i="58"/>
  <c r="B12" i="58"/>
  <c r="D22" i="56"/>
  <c r="C22" i="56"/>
  <c r="B22" i="56"/>
  <c r="D21" i="56"/>
  <c r="C21" i="56"/>
  <c r="B21" i="56"/>
  <c r="D20" i="56"/>
  <c r="C20" i="56"/>
  <c r="B20" i="56"/>
  <c r="D16" i="56"/>
  <c r="C16" i="56"/>
  <c r="B16" i="56"/>
  <c r="D12" i="56"/>
  <c r="C12" i="56"/>
  <c r="B12" i="56"/>
  <c r="D21" i="55"/>
  <c r="C21" i="55"/>
  <c r="B21" i="55"/>
  <c r="D17" i="55"/>
  <c r="C17" i="55"/>
  <c r="B17" i="55"/>
  <c r="D13" i="55"/>
  <c r="C13" i="55"/>
  <c r="B13" i="55"/>
  <c r="D12" i="55"/>
  <c r="C12" i="55"/>
  <c r="B12" i="55"/>
  <c r="D11" i="55"/>
  <c r="C11" i="55"/>
  <c r="B11" i="55"/>
  <c r="D20" i="54"/>
  <c r="C20" i="54"/>
  <c r="B20" i="54"/>
  <c r="D19" i="54"/>
  <c r="C19" i="54"/>
  <c r="B19" i="54"/>
  <c r="D18" i="54"/>
  <c r="C18" i="54"/>
  <c r="B18" i="54"/>
  <c r="D17" i="54"/>
  <c r="C17" i="54"/>
  <c r="B17" i="54"/>
  <c r="D13" i="54"/>
  <c r="C13" i="54"/>
  <c r="B13" i="54"/>
  <c r="D12" i="54"/>
  <c r="C12" i="54"/>
  <c r="B12" i="54"/>
  <c r="D27" i="53"/>
  <c r="C27" i="53"/>
  <c r="B27" i="53"/>
  <c r="D26" i="53"/>
  <c r="C26" i="53"/>
  <c r="B26" i="53"/>
  <c r="D22" i="53"/>
  <c r="C22" i="53"/>
  <c r="B22" i="53"/>
  <c r="D21" i="53"/>
  <c r="C21" i="53"/>
  <c r="B21" i="53"/>
  <c r="D20" i="53"/>
  <c r="C20" i="53"/>
  <c r="B20" i="53"/>
  <c r="D16" i="53"/>
  <c r="C16" i="53"/>
  <c r="B16" i="53"/>
  <c r="D12" i="53"/>
  <c r="C12" i="53"/>
  <c r="B12" i="53"/>
  <c r="D34" i="52"/>
  <c r="C34" i="52"/>
  <c r="B34" i="52"/>
  <c r="D30" i="52"/>
  <c r="C30" i="52"/>
  <c r="B30" i="52"/>
  <c r="D29" i="52"/>
  <c r="C29" i="52"/>
  <c r="B29" i="52"/>
  <c r="D25" i="52"/>
  <c r="C25" i="52"/>
  <c r="B25" i="52"/>
  <c r="D24" i="52"/>
  <c r="C24" i="52"/>
  <c r="B24" i="52"/>
  <c r="D23" i="52"/>
  <c r="C23" i="52"/>
  <c r="B23" i="52"/>
  <c r="D22" i="52"/>
  <c r="C22" i="52"/>
  <c r="B22" i="52"/>
  <c r="D21" i="52"/>
  <c r="C21" i="52"/>
  <c r="B21" i="52"/>
  <c r="D17" i="52"/>
  <c r="C17" i="52"/>
  <c r="B17" i="52"/>
  <c r="D13" i="52"/>
  <c r="C13" i="52"/>
  <c r="B13" i="52"/>
  <c r="D12" i="52"/>
  <c r="C12" i="52"/>
  <c r="B12" i="52"/>
  <c r="D11" i="52"/>
  <c r="C11" i="52"/>
  <c r="B11" i="52"/>
  <c r="D31" i="51"/>
  <c r="C31" i="51"/>
  <c r="B31" i="51"/>
  <c r="D30" i="51"/>
  <c r="C30" i="51"/>
  <c r="B30" i="51"/>
  <c r="D26" i="51"/>
  <c r="C26" i="51"/>
  <c r="B26" i="51"/>
  <c r="D25" i="51"/>
  <c r="C25" i="51"/>
  <c r="B25" i="51"/>
  <c r="D24" i="51"/>
  <c r="C24" i="51"/>
  <c r="B24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3" i="51"/>
  <c r="C13" i="51"/>
  <c r="B13" i="51"/>
  <c r="D12" i="51"/>
  <c r="C12" i="51"/>
  <c r="B12" i="51"/>
  <c r="D11" i="51"/>
  <c r="C11" i="51"/>
  <c r="B11" i="51"/>
  <c r="D44" i="50"/>
  <c r="C44" i="50"/>
  <c r="B44" i="50"/>
  <c r="D43" i="50"/>
  <c r="C43" i="50"/>
  <c r="B43" i="50"/>
  <c r="D39" i="50"/>
  <c r="C39" i="50"/>
  <c r="B39" i="50"/>
  <c r="D38" i="50"/>
  <c r="C38" i="50"/>
  <c r="B38" i="50"/>
  <c r="D37" i="50"/>
  <c r="C37" i="50"/>
  <c r="B37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4" i="50"/>
  <c r="C24" i="50"/>
  <c r="B24" i="50"/>
  <c r="D23" i="50"/>
  <c r="C23" i="50"/>
  <c r="B23" i="50"/>
  <c r="D22" i="50"/>
  <c r="C22" i="50"/>
  <c r="B22" i="50"/>
  <c r="D18" i="50"/>
  <c r="C18" i="50"/>
  <c r="B18" i="50"/>
  <c r="D17" i="50"/>
  <c r="C17" i="50"/>
  <c r="B17" i="50"/>
  <c r="D16" i="50"/>
  <c r="C16" i="50"/>
  <c r="B16" i="50"/>
  <c r="D12" i="50"/>
  <c r="C12" i="50"/>
  <c r="B12" i="50"/>
  <c r="D11" i="50"/>
  <c r="C11" i="50"/>
  <c r="B11" i="50"/>
  <c r="D47" i="37"/>
  <c r="C47" i="37"/>
  <c r="B47" i="37"/>
  <c r="B46" i="37"/>
  <c r="C46" i="37"/>
  <c r="D46" i="37"/>
  <c r="B48" i="37"/>
  <c r="C48" i="37"/>
  <c r="D48" i="37"/>
  <c r="B49" i="37"/>
  <c r="C49" i="37"/>
  <c r="D49" i="37"/>
  <c r="D64" i="35"/>
  <c r="C64" i="35"/>
  <c r="B64" i="35"/>
  <c r="D40" i="33"/>
  <c r="C40" i="33"/>
  <c r="B40" i="33"/>
  <c r="D27" i="33"/>
  <c r="C27" i="33"/>
  <c r="B27" i="33"/>
  <c r="D55" i="47"/>
  <c r="C55" i="47"/>
  <c r="B55" i="47"/>
  <c r="AA81" i="24"/>
  <c r="Z81" i="24"/>
  <c r="Y81" i="24"/>
  <c r="X81" i="24"/>
  <c r="W81" i="24"/>
  <c r="V81" i="24"/>
  <c r="U81" i="24"/>
  <c r="T81" i="24"/>
  <c r="S81" i="24"/>
  <c r="R81" i="24"/>
  <c r="H29" i="28"/>
  <c r="DN7" i="22"/>
  <c r="DN6" i="22"/>
  <c r="DN5" i="22"/>
  <c r="DN4" i="22"/>
  <c r="DN3" i="22"/>
  <c r="DM5" i="22"/>
  <c r="DM4" i="22"/>
  <c r="DM3" i="22"/>
  <c r="DL5" i="22"/>
  <c r="DL7" i="22"/>
  <c r="DL6" i="22"/>
  <c r="DL4" i="22"/>
  <c r="DL3" i="22"/>
  <c r="DK11" i="22"/>
  <c r="DK10" i="22"/>
  <c r="DK9" i="22"/>
  <c r="DK8" i="22"/>
  <c r="DK7" i="22"/>
  <c r="DK6" i="22"/>
  <c r="DK4" i="22"/>
  <c r="DK5" i="22"/>
  <c r="DK3" i="22"/>
  <c r="DJ7" i="22"/>
  <c r="DJ6" i="22"/>
  <c r="DJ5" i="22"/>
  <c r="DJ4" i="22"/>
  <c r="DJ3" i="22"/>
  <c r="DI9" i="22"/>
  <c r="DI8" i="22"/>
  <c r="DI7" i="22"/>
  <c r="DI6" i="22"/>
  <c r="DI5" i="22"/>
  <c r="DI4" i="22"/>
  <c r="DI3" i="22"/>
  <c r="DH14" i="22"/>
  <c r="DH13" i="22"/>
  <c r="DH12" i="22"/>
  <c r="DH11" i="22"/>
  <c r="DH9" i="22"/>
  <c r="DH10" i="22"/>
  <c r="DH8" i="22"/>
  <c r="DH7" i="22"/>
  <c r="DH6" i="22"/>
  <c r="DH4" i="22"/>
  <c r="DH5" i="22"/>
  <c r="DH3" i="22"/>
  <c r="DG15" i="22"/>
  <c r="DG14" i="22"/>
  <c r="DG11" i="22"/>
  <c r="DG12" i="22"/>
  <c r="DG13" i="22"/>
  <c r="DG10" i="22"/>
  <c r="DG9" i="22"/>
  <c r="DG8" i="22"/>
  <c r="DG7" i="22"/>
  <c r="DG6" i="22"/>
  <c r="DG5" i="22"/>
  <c r="DG4" i="22"/>
  <c r="DG3" i="22"/>
  <c r="DF23" i="22"/>
  <c r="DF22" i="22"/>
  <c r="DF21" i="22"/>
  <c r="DF20" i="22"/>
  <c r="DF18" i="22"/>
  <c r="DF19" i="22"/>
  <c r="DF17" i="22"/>
  <c r="DF16" i="22"/>
  <c r="DF15" i="22"/>
  <c r="DF14" i="22"/>
  <c r="DF13" i="22"/>
  <c r="DF12" i="22"/>
  <c r="DF11" i="22"/>
  <c r="DF10" i="22"/>
  <c r="DF9" i="22"/>
  <c r="DF8" i="22"/>
  <c r="DF7" i="22"/>
  <c r="DF6" i="22"/>
  <c r="DF5" i="22"/>
  <c r="DF4" i="22"/>
  <c r="DF3" i="22"/>
  <c r="F31" i="28"/>
  <c r="I4" i="11"/>
  <c r="B34" i="35"/>
  <c r="D54" i="36"/>
  <c r="C54" i="36"/>
  <c r="B54" i="36"/>
  <c r="D50" i="36"/>
  <c r="C50" i="36"/>
  <c r="B50" i="36"/>
  <c r="D46" i="36"/>
  <c r="D45" i="36"/>
  <c r="D44" i="36"/>
  <c r="C46" i="36"/>
  <c r="C45" i="36"/>
  <c r="C44" i="36"/>
  <c r="B46" i="36"/>
  <c r="B45" i="36"/>
  <c r="B44" i="36"/>
  <c r="D40" i="36"/>
  <c r="D39" i="36"/>
  <c r="D38" i="36"/>
  <c r="D37" i="36"/>
  <c r="C40" i="36"/>
  <c r="C39" i="36"/>
  <c r="C38" i="36"/>
  <c r="C37" i="36"/>
  <c r="B40" i="36"/>
  <c r="B39" i="36"/>
  <c r="B38" i="36"/>
  <c r="B37" i="36"/>
  <c r="B32" i="36"/>
  <c r="B31" i="36"/>
  <c r="D59" i="36"/>
  <c r="C59" i="36"/>
  <c r="B59" i="36"/>
  <c r="D64" i="36"/>
  <c r="D63" i="36"/>
  <c r="C64" i="36"/>
  <c r="C63" i="36"/>
  <c r="B64" i="36"/>
  <c r="B63" i="36"/>
  <c r="D68" i="36"/>
  <c r="C68" i="36"/>
  <c r="B68" i="36"/>
  <c r="D72" i="36"/>
  <c r="C72" i="36"/>
  <c r="B72" i="36"/>
  <c r="D32" i="36"/>
  <c r="D31" i="36"/>
  <c r="C32" i="36"/>
  <c r="C31" i="36"/>
  <c r="D27" i="36"/>
  <c r="D26" i="36"/>
  <c r="D25" i="36"/>
  <c r="C27" i="36"/>
  <c r="C26" i="36"/>
  <c r="C25" i="36"/>
  <c r="B27" i="36"/>
  <c r="B26" i="36"/>
  <c r="B25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4" i="36"/>
  <c r="D13" i="36"/>
  <c r="D12" i="36"/>
  <c r="C14" i="36"/>
  <c r="C13" i="36"/>
  <c r="C12" i="36"/>
  <c r="B14" i="36"/>
  <c r="B13" i="36"/>
  <c r="B12" i="36"/>
  <c r="B79" i="47"/>
  <c r="B56" i="37"/>
  <c r="C56" i="37"/>
  <c r="D56" i="37"/>
  <c r="D55" i="37"/>
  <c r="C55" i="37"/>
  <c r="B55" i="37"/>
  <c r="D54" i="37"/>
  <c r="C54" i="37"/>
  <c r="B54" i="37"/>
  <c r="D42" i="37"/>
  <c r="C42" i="37"/>
  <c r="B42" i="37"/>
  <c r="D41" i="37"/>
  <c r="C41" i="37"/>
  <c r="B41" i="37"/>
  <c r="D80" i="35"/>
  <c r="D79" i="35"/>
  <c r="D78" i="35"/>
  <c r="C80" i="35"/>
  <c r="C79" i="35"/>
  <c r="C78" i="35"/>
  <c r="B80" i="35"/>
  <c r="B79" i="35"/>
  <c r="B78" i="35"/>
  <c r="D74" i="35"/>
  <c r="C74" i="35"/>
  <c r="B74" i="35"/>
  <c r="D70" i="35"/>
  <c r="C70" i="35"/>
  <c r="B70" i="35"/>
  <c r="D65" i="35"/>
  <c r="C65" i="35"/>
  <c r="D26" i="33"/>
  <c r="C26" i="33"/>
  <c r="B65" i="35"/>
  <c r="D60" i="35"/>
  <c r="D59" i="35"/>
  <c r="D58" i="35"/>
  <c r="C60" i="35"/>
  <c r="C59" i="35"/>
  <c r="C58" i="35"/>
  <c r="B60" i="35"/>
  <c r="B59" i="35"/>
  <c r="B58" i="35"/>
  <c r="D54" i="35"/>
  <c r="C54" i="35"/>
  <c r="B54" i="35"/>
  <c r="D50" i="35"/>
  <c r="C50" i="35"/>
  <c r="B50" i="35"/>
  <c r="B16" i="47"/>
  <c r="D45" i="35"/>
  <c r="C45" i="35"/>
  <c r="B45" i="35"/>
  <c r="D44" i="35"/>
  <c r="C44" i="35"/>
  <c r="B44" i="35"/>
  <c r="D40" i="35"/>
  <c r="C40" i="35"/>
  <c r="B40" i="35"/>
  <c r="D39" i="35"/>
  <c r="C39" i="35"/>
  <c r="B39" i="35"/>
  <c r="D38" i="35"/>
  <c r="C38" i="35"/>
  <c r="B38" i="35"/>
  <c r="D34" i="35"/>
  <c r="C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5" i="35"/>
  <c r="C25" i="35"/>
  <c r="B25" i="35"/>
  <c r="D24" i="35"/>
  <c r="C24" i="35"/>
  <c r="B24" i="35"/>
  <c r="D23" i="35"/>
  <c r="C23" i="35"/>
  <c r="B23" i="35"/>
  <c r="D19" i="35"/>
  <c r="C19" i="35"/>
  <c r="B19" i="35"/>
  <c r="D18" i="35"/>
  <c r="C18" i="35"/>
  <c r="B18" i="35"/>
  <c r="D17" i="35"/>
  <c r="C17" i="35"/>
  <c r="B17" i="35"/>
  <c r="D13" i="35"/>
  <c r="C13" i="35"/>
  <c r="B13" i="35"/>
  <c r="D12" i="35"/>
  <c r="C12" i="35"/>
  <c r="B12" i="35"/>
  <c r="D47" i="34"/>
  <c r="C47" i="34"/>
  <c r="B47" i="34"/>
  <c r="D43" i="34"/>
  <c r="C43" i="34"/>
  <c r="B43" i="34"/>
  <c r="D39" i="34"/>
  <c r="D38" i="34"/>
  <c r="C39" i="34"/>
  <c r="C38" i="34"/>
  <c r="B39" i="34"/>
  <c r="B34" i="34"/>
  <c r="D29" i="34"/>
  <c r="D28" i="34"/>
  <c r="D27" i="34"/>
  <c r="C29" i="34"/>
  <c r="C28" i="34"/>
  <c r="C27" i="34"/>
  <c r="B27" i="34"/>
  <c r="B28" i="34"/>
  <c r="B29" i="34"/>
  <c r="B38" i="34"/>
  <c r="C16" i="34"/>
  <c r="D34" i="34"/>
  <c r="C34" i="34"/>
  <c r="D22" i="34"/>
  <c r="D21" i="34"/>
  <c r="D20" i="34"/>
  <c r="D16" i="34"/>
  <c r="D12" i="34"/>
  <c r="C22" i="34"/>
  <c r="C21" i="34"/>
  <c r="C20" i="34"/>
  <c r="C12" i="34"/>
  <c r="B22" i="34"/>
  <c r="B21" i="34"/>
  <c r="B20" i="34"/>
  <c r="B16" i="34"/>
  <c r="B12" i="34"/>
  <c r="D56" i="33"/>
  <c r="D52" i="33"/>
  <c r="D48" i="33"/>
  <c r="D47" i="33"/>
  <c r="D46" i="33"/>
  <c r="C56" i="33"/>
  <c r="C52" i="33"/>
  <c r="C48" i="33"/>
  <c r="C47" i="33"/>
  <c r="C46" i="33"/>
  <c r="B56" i="33"/>
  <c r="B52" i="33"/>
  <c r="B48" i="33"/>
  <c r="B47" i="33"/>
  <c r="B46" i="33"/>
  <c r="D41" i="33"/>
  <c r="D39" i="33"/>
  <c r="D38" i="33"/>
  <c r="C41" i="33"/>
  <c r="C39" i="33"/>
  <c r="C38" i="33"/>
  <c r="B39" i="33"/>
  <c r="B41" i="33"/>
  <c r="B38" i="33"/>
  <c r="D34" i="33"/>
  <c r="D33" i="33"/>
  <c r="C34" i="33"/>
  <c r="C33" i="33"/>
  <c r="B34" i="33"/>
  <c r="B33" i="33"/>
  <c r="B26" i="33"/>
  <c r="D22" i="33"/>
  <c r="D21" i="33"/>
  <c r="D20" i="33"/>
  <c r="C22" i="33"/>
  <c r="C21" i="33"/>
  <c r="C20" i="33"/>
  <c r="B22" i="33"/>
  <c r="B21" i="33"/>
  <c r="B20" i="33"/>
  <c r="D16" i="33"/>
  <c r="C16" i="33"/>
  <c r="B16" i="33"/>
  <c r="D12" i="33"/>
  <c r="C12" i="33"/>
  <c r="B12" i="33"/>
  <c r="G18" i="27"/>
  <c r="G19" i="27"/>
  <c r="G17" i="27"/>
  <c r="X5" i="24"/>
  <c r="Y5" i="24"/>
  <c r="Z5" i="24"/>
  <c r="AA5" i="24"/>
  <c r="X6" i="24"/>
  <c r="Y6" i="24"/>
  <c r="Z6" i="24"/>
  <c r="AA6" i="24"/>
  <c r="X7" i="24"/>
  <c r="Y7" i="24"/>
  <c r="Z7" i="24"/>
  <c r="AA7" i="24"/>
  <c r="X8" i="24"/>
  <c r="Y8" i="24"/>
  <c r="Z8" i="24"/>
  <c r="AA8" i="24"/>
  <c r="X9" i="24"/>
  <c r="Y9" i="24"/>
  <c r="Z9" i="24"/>
  <c r="AA9" i="24"/>
  <c r="X10" i="24"/>
  <c r="Y10" i="24"/>
  <c r="Z10" i="24"/>
  <c r="AA10" i="24"/>
  <c r="X11" i="24"/>
  <c r="Y11" i="24"/>
  <c r="Z11" i="24"/>
  <c r="AA11" i="24"/>
  <c r="X12" i="24"/>
  <c r="Y12" i="24"/>
  <c r="Z12" i="24"/>
  <c r="AA12" i="24"/>
  <c r="X13" i="24"/>
  <c r="Y13" i="24"/>
  <c r="Z13" i="24"/>
  <c r="AA13" i="24"/>
  <c r="X14" i="24"/>
  <c r="Y14" i="24"/>
  <c r="Z14" i="24"/>
  <c r="AA14" i="24"/>
  <c r="X15" i="24"/>
  <c r="Y15" i="24"/>
  <c r="Z15" i="24"/>
  <c r="AA15" i="24"/>
  <c r="X16" i="24"/>
  <c r="Y16" i="24"/>
  <c r="Z16" i="24"/>
  <c r="AA16" i="24"/>
  <c r="X17" i="24"/>
  <c r="Y17" i="24"/>
  <c r="Z17" i="24"/>
  <c r="AA17" i="24"/>
  <c r="X18" i="24"/>
  <c r="Y18" i="24"/>
  <c r="Z18" i="24"/>
  <c r="AA18" i="24"/>
  <c r="X19" i="24"/>
  <c r="Y19" i="24"/>
  <c r="Z19" i="24"/>
  <c r="AA19" i="24"/>
  <c r="X20" i="24"/>
  <c r="Y20" i="24"/>
  <c r="Z20" i="24"/>
  <c r="AA20" i="24"/>
  <c r="X21" i="24"/>
  <c r="Y21" i="24"/>
  <c r="Z21" i="24"/>
  <c r="AA21" i="24"/>
  <c r="X22" i="24"/>
  <c r="Y22" i="24"/>
  <c r="Z22" i="24"/>
  <c r="AA22" i="24"/>
  <c r="X23" i="24"/>
  <c r="Y23" i="24"/>
  <c r="Z23" i="24"/>
  <c r="AA23" i="24"/>
  <c r="X24" i="24"/>
  <c r="Y24" i="24"/>
  <c r="Z24" i="24"/>
  <c r="AA24" i="24"/>
  <c r="X25" i="24"/>
  <c r="Y25" i="24"/>
  <c r="Z25" i="24"/>
  <c r="AA25" i="24"/>
  <c r="X26" i="24"/>
  <c r="Y26" i="24"/>
  <c r="Z26" i="24"/>
  <c r="AA26" i="24"/>
  <c r="X27" i="24"/>
  <c r="Y27" i="24"/>
  <c r="Z27" i="24"/>
  <c r="AA27" i="24"/>
  <c r="X28" i="24"/>
  <c r="Y28" i="24"/>
  <c r="Z28" i="24"/>
  <c r="AA28" i="24"/>
  <c r="X29" i="24"/>
  <c r="Y29" i="24"/>
  <c r="Z29" i="24"/>
  <c r="AA29" i="24"/>
  <c r="X30" i="24"/>
  <c r="Y30" i="24"/>
  <c r="Z30" i="24"/>
  <c r="AA30" i="24"/>
  <c r="X31" i="24"/>
  <c r="Y31" i="24"/>
  <c r="Z31" i="24"/>
  <c r="AA31" i="24"/>
  <c r="C41" i="27"/>
  <c r="X32" i="24"/>
  <c r="D41" i="27"/>
  <c r="Y32" i="24"/>
  <c r="Z32" i="24"/>
  <c r="AA32" i="24"/>
  <c r="X33" i="24"/>
  <c r="Y33" i="24"/>
  <c r="Z33" i="24"/>
  <c r="AA33" i="24"/>
  <c r="X34" i="24"/>
  <c r="Y34" i="24"/>
  <c r="Z34" i="24"/>
  <c r="AA34" i="24"/>
  <c r="X35" i="24"/>
  <c r="Y35" i="24"/>
  <c r="Z35" i="24"/>
  <c r="AA35" i="24"/>
  <c r="X36" i="24"/>
  <c r="Y36" i="24"/>
  <c r="Z36" i="24"/>
  <c r="AA36" i="24"/>
  <c r="X37" i="24"/>
  <c r="Y37" i="24"/>
  <c r="Z37" i="24"/>
  <c r="AA37" i="24"/>
  <c r="X38" i="24"/>
  <c r="Y38" i="24"/>
  <c r="Z38" i="24"/>
  <c r="AA38" i="24"/>
  <c r="X39" i="24"/>
  <c r="Y39" i="24"/>
  <c r="Z39" i="24"/>
  <c r="AA39" i="24"/>
  <c r="X40" i="24"/>
  <c r="Y40" i="24"/>
  <c r="Z40" i="24"/>
  <c r="AA40" i="24"/>
  <c r="X41" i="24"/>
  <c r="Y41" i="24"/>
  <c r="Z41" i="24"/>
  <c r="AA41" i="24"/>
  <c r="X42" i="24"/>
  <c r="Y42" i="24"/>
  <c r="Z42" i="24"/>
  <c r="AA42" i="24"/>
  <c r="X43" i="24"/>
  <c r="Y43" i="24"/>
  <c r="Z43" i="24"/>
  <c r="AA43" i="24"/>
  <c r="X44" i="24"/>
  <c r="Y44" i="24"/>
  <c r="Z44" i="24"/>
  <c r="AA44" i="24"/>
  <c r="X45" i="24"/>
  <c r="Y45" i="24"/>
  <c r="Z45" i="24"/>
  <c r="AA45" i="24"/>
  <c r="X46" i="24"/>
  <c r="Y46" i="24"/>
  <c r="Z46" i="24"/>
  <c r="AA46" i="24"/>
  <c r="X47" i="24"/>
  <c r="Y47" i="24"/>
  <c r="Z47" i="24"/>
  <c r="AA47" i="24"/>
  <c r="X48" i="24"/>
  <c r="Y48" i="24"/>
  <c r="Z48" i="24"/>
  <c r="AA48" i="24"/>
  <c r="X49" i="24"/>
  <c r="Y49" i="24"/>
  <c r="Z49" i="24"/>
  <c r="AA49" i="24"/>
  <c r="X50" i="24"/>
  <c r="Y50" i="24"/>
  <c r="Z50" i="24"/>
  <c r="AA50" i="24"/>
  <c r="X51" i="24"/>
  <c r="Y51" i="24"/>
  <c r="Z51" i="24"/>
  <c r="AA51" i="24"/>
  <c r="X52" i="24"/>
  <c r="Y52" i="24"/>
  <c r="Z52" i="24"/>
  <c r="AA52" i="24"/>
  <c r="X53" i="24"/>
  <c r="Y53" i="24"/>
  <c r="Z53" i="24"/>
  <c r="AA53" i="24"/>
  <c r="X54" i="24"/>
  <c r="Y54" i="24"/>
  <c r="Z54" i="24"/>
  <c r="AA54" i="24"/>
  <c r="X55" i="24"/>
  <c r="Y55" i="24"/>
  <c r="Z55" i="24"/>
  <c r="AA55" i="24"/>
  <c r="X56" i="24"/>
  <c r="Y56" i="24"/>
  <c r="Z56" i="24"/>
  <c r="AA56" i="24"/>
  <c r="X57" i="24"/>
  <c r="Y57" i="24"/>
  <c r="Z57" i="24"/>
  <c r="AA57" i="24"/>
  <c r="X58" i="24"/>
  <c r="Y58" i="24"/>
  <c r="Z58" i="24"/>
  <c r="AA58" i="24"/>
  <c r="X59" i="24"/>
  <c r="Y59" i="24"/>
  <c r="Z59" i="24"/>
  <c r="AA59" i="24"/>
  <c r="X60" i="24"/>
  <c r="Y60" i="24"/>
  <c r="Z60" i="24"/>
  <c r="AA60" i="24"/>
  <c r="X61" i="24"/>
  <c r="Y61" i="24"/>
  <c r="Z61" i="24"/>
  <c r="AA61" i="24"/>
  <c r="X62" i="24"/>
  <c r="Y62" i="24"/>
  <c r="Z62" i="24"/>
  <c r="AA62" i="24"/>
  <c r="X63" i="24"/>
  <c r="Y63" i="24"/>
  <c r="Z63" i="24"/>
  <c r="AA63" i="24"/>
  <c r="X64" i="24"/>
  <c r="Y64" i="24"/>
  <c r="Z64" i="24"/>
  <c r="AA64" i="24"/>
  <c r="X65" i="24"/>
  <c r="Y65" i="24"/>
  <c r="Z65" i="24"/>
  <c r="AA65" i="24"/>
  <c r="X66" i="24"/>
  <c r="Y66" i="24"/>
  <c r="Z66" i="24"/>
  <c r="AA66" i="24"/>
  <c r="X67" i="24"/>
  <c r="Y67" i="24"/>
  <c r="Z67" i="24"/>
  <c r="AA67" i="24"/>
  <c r="X68" i="24"/>
  <c r="Y68" i="24"/>
  <c r="Z68" i="24"/>
  <c r="AA68" i="24"/>
  <c r="X69" i="24"/>
  <c r="Y69" i="24"/>
  <c r="Z69" i="24"/>
  <c r="AA69" i="24"/>
  <c r="X70" i="24"/>
  <c r="Y70" i="24"/>
  <c r="Z70" i="24"/>
  <c r="AA70" i="24"/>
  <c r="X71" i="24"/>
  <c r="Y71" i="24"/>
  <c r="Z71" i="24"/>
  <c r="AA71" i="24"/>
  <c r="X72" i="24"/>
  <c r="Y72" i="24"/>
  <c r="Z72" i="24"/>
  <c r="AA72" i="24"/>
  <c r="X73" i="24"/>
  <c r="Y73" i="24"/>
  <c r="Z73" i="24"/>
  <c r="AA73" i="24"/>
  <c r="X74" i="24"/>
  <c r="Y74" i="24"/>
  <c r="Z74" i="24"/>
  <c r="AA74" i="24"/>
  <c r="X75" i="24"/>
  <c r="Y75" i="24"/>
  <c r="Z75" i="24"/>
  <c r="AA75" i="24"/>
  <c r="X76" i="24"/>
  <c r="Y76" i="24"/>
  <c r="Z76" i="24"/>
  <c r="AA76" i="24"/>
  <c r="X77" i="24"/>
  <c r="Y77" i="24"/>
  <c r="Z77" i="24"/>
  <c r="AA77" i="24"/>
  <c r="X78" i="24"/>
  <c r="Y78" i="24"/>
  <c r="Z78" i="24"/>
  <c r="AA78" i="24"/>
  <c r="X79" i="24"/>
  <c r="Y79" i="24"/>
  <c r="Z79" i="24"/>
  <c r="AA79" i="24"/>
  <c r="X80" i="24"/>
  <c r="Y80" i="24"/>
  <c r="Z80" i="24"/>
  <c r="AA80" i="24"/>
  <c r="AA4" i="24"/>
  <c r="Z4" i="24"/>
  <c r="Y4" i="24"/>
  <c r="X4" i="24"/>
  <c r="B5" i="27"/>
  <c r="W6" i="24"/>
  <c r="W80" i="24"/>
  <c r="W35" i="24"/>
  <c r="W23" i="24"/>
  <c r="W18" i="24"/>
  <c r="V6" i="24"/>
  <c r="V80" i="24"/>
  <c r="V35" i="24"/>
  <c r="V23" i="24"/>
  <c r="V18" i="24"/>
  <c r="C43" i="27"/>
  <c r="R6" i="24"/>
  <c r="U6" i="24"/>
  <c r="U80" i="24"/>
  <c r="U35" i="24"/>
  <c r="U23" i="24"/>
  <c r="U18" i="24"/>
  <c r="C40" i="27"/>
  <c r="R28" i="24"/>
  <c r="T6" i="24"/>
  <c r="C38" i="27"/>
  <c r="T35" i="24"/>
  <c r="T23" i="24"/>
  <c r="T18" i="24"/>
  <c r="D43" i="27"/>
  <c r="S6" i="24"/>
  <c r="D35" i="27"/>
  <c r="S80" i="24"/>
  <c r="D36" i="27"/>
  <c r="S35" i="24"/>
  <c r="D37" i="27"/>
  <c r="S23" i="24"/>
  <c r="S18" i="24"/>
  <c r="C37" i="27"/>
  <c r="T22" i="24"/>
  <c r="C35" i="27"/>
  <c r="R80" i="24"/>
  <c r="C36" i="27"/>
  <c r="R35" i="24"/>
  <c r="D26" i="37"/>
  <c r="D25" i="37"/>
  <c r="D24" i="37"/>
  <c r="D23" i="37"/>
  <c r="D22" i="37"/>
  <c r="D35" i="37"/>
  <c r="C35" i="37"/>
  <c r="D31" i="37"/>
  <c r="D30" i="37"/>
  <c r="C31" i="37"/>
  <c r="C30" i="37"/>
  <c r="C26" i="37"/>
  <c r="C25" i="37"/>
  <c r="C24" i="37"/>
  <c r="C23" i="37"/>
  <c r="C22" i="37"/>
  <c r="D18" i="37"/>
  <c r="D14" i="37"/>
  <c r="D13" i="37"/>
  <c r="D12" i="37"/>
  <c r="C18" i="37"/>
  <c r="C14" i="37"/>
  <c r="C13" i="37"/>
  <c r="C12" i="37"/>
  <c r="B35" i="37"/>
  <c r="B31" i="37"/>
  <c r="B30" i="37"/>
  <c r="B26" i="37"/>
  <c r="B25" i="37"/>
  <c r="B24" i="37"/>
  <c r="B23" i="37"/>
  <c r="B22" i="37"/>
  <c r="B18" i="37"/>
  <c r="B14" i="37"/>
  <c r="B13" i="37"/>
  <c r="B12" i="37"/>
  <c r="F29" i="28"/>
  <c r="F27" i="28"/>
  <c r="F25" i="28"/>
  <c r="F23" i="28"/>
  <c r="F21" i="28"/>
  <c r="B22" i="28"/>
  <c r="D97" i="47"/>
  <c r="D96" i="47"/>
  <c r="C97" i="47"/>
  <c r="C96" i="47"/>
  <c r="B97" i="47"/>
  <c r="B96" i="47"/>
  <c r="D90" i="47"/>
  <c r="D92" i="47"/>
  <c r="D91" i="47"/>
  <c r="C92" i="47"/>
  <c r="C91" i="47"/>
  <c r="C90" i="47"/>
  <c r="B92" i="47"/>
  <c r="B91" i="47"/>
  <c r="B90" i="47"/>
  <c r="D86" i="47"/>
  <c r="D85" i="47"/>
  <c r="D84" i="47"/>
  <c r="D83" i="47"/>
  <c r="C86" i="47"/>
  <c r="C85" i="47"/>
  <c r="C84" i="47"/>
  <c r="C83" i="47"/>
  <c r="B86" i="47"/>
  <c r="B85" i="47"/>
  <c r="B84" i="47"/>
  <c r="B83" i="47"/>
  <c r="D79" i="47"/>
  <c r="D78" i="47"/>
  <c r="D77" i="47"/>
  <c r="C79" i="47"/>
  <c r="C78" i="47"/>
  <c r="C77" i="47"/>
  <c r="B78" i="47"/>
  <c r="B77" i="47"/>
  <c r="D72" i="47"/>
  <c r="C72" i="47"/>
  <c r="B72" i="47"/>
  <c r="D68" i="47"/>
  <c r="D67" i="47"/>
  <c r="C68" i="47"/>
  <c r="C67" i="47"/>
  <c r="B68" i="47"/>
  <c r="B67" i="47"/>
  <c r="D63" i="47"/>
  <c r="D62" i="47"/>
  <c r="D61" i="47"/>
  <c r="D60" i="47"/>
  <c r="C63" i="47"/>
  <c r="C62" i="47"/>
  <c r="C61" i="47"/>
  <c r="C60" i="47"/>
  <c r="B63" i="47"/>
  <c r="B62" i="47"/>
  <c r="B61" i="47"/>
  <c r="B60" i="47"/>
  <c r="D59" i="47"/>
  <c r="C59" i="47"/>
  <c r="B59" i="47"/>
  <c r="D51" i="47"/>
  <c r="D50" i="47"/>
  <c r="D49" i="47"/>
  <c r="C51" i="47"/>
  <c r="C50" i="47"/>
  <c r="C49" i="47"/>
  <c r="B51" i="47"/>
  <c r="B50" i="47"/>
  <c r="B49" i="47"/>
  <c r="C44" i="47"/>
  <c r="D44" i="47"/>
  <c r="D43" i="47"/>
  <c r="C43" i="47"/>
  <c r="B43" i="47"/>
  <c r="B44" i="47"/>
  <c r="D39" i="47"/>
  <c r="D38" i="47"/>
  <c r="D37" i="47"/>
  <c r="C39" i="47"/>
  <c r="C38" i="47"/>
  <c r="C37" i="47"/>
  <c r="B39" i="47"/>
  <c r="B38" i="47"/>
  <c r="B37" i="47"/>
  <c r="D33" i="47"/>
  <c r="D32" i="47"/>
  <c r="D31" i="47"/>
  <c r="D30" i="47"/>
  <c r="D29" i="47"/>
  <c r="C33" i="47"/>
  <c r="C32" i="47"/>
  <c r="C31" i="47"/>
  <c r="C30" i="47"/>
  <c r="C29" i="47"/>
  <c r="B33" i="47"/>
  <c r="B32" i="47"/>
  <c r="B31" i="47"/>
  <c r="B30" i="47"/>
  <c r="B29" i="47"/>
  <c r="D28" i="47"/>
  <c r="C28" i="47"/>
  <c r="B28" i="47"/>
  <c r="C24" i="47"/>
  <c r="D24" i="47"/>
  <c r="D23" i="47"/>
  <c r="C23" i="47"/>
  <c r="B24" i="47"/>
  <c r="B23" i="47"/>
  <c r="D22" i="47"/>
  <c r="C22" i="47"/>
  <c r="B22" i="47"/>
  <c r="D18" i="47"/>
  <c r="D17" i="47"/>
  <c r="D16" i="47"/>
  <c r="C18" i="47"/>
  <c r="C17" i="47"/>
  <c r="C16" i="47"/>
  <c r="B18" i="47"/>
  <c r="B17" i="47"/>
  <c r="D12" i="47"/>
  <c r="D11" i="47"/>
  <c r="C12" i="47"/>
  <c r="C11" i="47"/>
  <c r="B12" i="47"/>
  <c r="B11" i="47"/>
  <c r="H4" i="11"/>
  <c r="G4" i="11"/>
  <c r="E4" i="11"/>
  <c r="F4" i="11"/>
  <c r="D4" i="11"/>
  <c r="T2" i="22"/>
  <c r="U2" i="22"/>
  <c r="V2" i="22"/>
  <c r="W2" i="22"/>
  <c r="X2" i="22"/>
  <c r="Y2" i="22"/>
  <c r="Z2" i="22"/>
  <c r="AA2" i="22"/>
  <c r="AB2" i="22"/>
  <c r="AC2" i="22"/>
  <c r="AD2" i="22"/>
  <c r="AE2" i="22"/>
  <c r="AF2" i="22"/>
  <c r="AG2" i="22"/>
  <c r="AH2" i="22"/>
  <c r="AI2" i="22"/>
  <c r="AJ2" i="22"/>
  <c r="AK2" i="22"/>
  <c r="AL2" i="22"/>
  <c r="AM2" i="22"/>
  <c r="AN2" i="22"/>
  <c r="AO2" i="22"/>
  <c r="AP2" i="22"/>
  <c r="AQ2" i="22"/>
  <c r="AR2" i="22"/>
  <c r="AS2" i="22"/>
  <c r="AT2" i="22"/>
  <c r="AU2" i="22"/>
  <c r="AV2" i="22"/>
  <c r="AW2" i="22"/>
  <c r="AX2" i="22"/>
  <c r="AY2" i="22"/>
  <c r="AZ2" i="22"/>
  <c r="BA2" i="22"/>
  <c r="BB2" i="22"/>
  <c r="BC2" i="22"/>
  <c r="BD2" i="22"/>
  <c r="BE2" i="22"/>
  <c r="BF2" i="22"/>
  <c r="BG2" i="22"/>
  <c r="BH2" i="22"/>
  <c r="BI2" i="22"/>
  <c r="BJ2" i="22"/>
  <c r="BK2" i="22"/>
  <c r="BL2" i="22"/>
  <c r="BM2" i="22"/>
  <c r="BN2" i="22"/>
  <c r="BO2" i="22"/>
  <c r="BP2" i="22"/>
  <c r="BQ2" i="22"/>
  <c r="BR2" i="22"/>
  <c r="BS2" i="22"/>
  <c r="BT2" i="22"/>
  <c r="BU2" i="22"/>
  <c r="BV2" i="22"/>
  <c r="BW2" i="22"/>
  <c r="BX2" i="22"/>
  <c r="BY2" i="22"/>
  <c r="BZ2" i="22"/>
  <c r="CA2" i="22"/>
  <c r="CB2" i="22"/>
  <c r="CC2" i="22"/>
  <c r="CD2" i="22"/>
  <c r="CE2" i="22"/>
  <c r="CF2" i="22"/>
  <c r="CG2" i="22"/>
  <c r="CH2" i="22"/>
  <c r="CI2" i="22"/>
  <c r="CJ2" i="22"/>
  <c r="CK2" i="22"/>
  <c r="CL2" i="22"/>
  <c r="CM2" i="22"/>
  <c r="CN2" i="22"/>
  <c r="CO2" i="22"/>
  <c r="CP2" i="22"/>
  <c r="CQ2" i="22"/>
  <c r="DE6" i="22"/>
  <c r="DE5" i="22"/>
  <c r="DE4" i="22"/>
  <c r="DE3" i="22"/>
  <c r="DD7" i="22"/>
  <c r="DD6" i="22"/>
  <c r="DD5" i="22"/>
  <c r="DD4" i="22"/>
  <c r="DD3" i="22"/>
  <c r="DC7" i="22"/>
  <c r="DC6" i="22"/>
  <c r="DC5" i="22"/>
  <c r="DC4" i="22"/>
  <c r="DC3" i="22"/>
  <c r="DB11" i="22"/>
  <c r="DB10" i="22"/>
  <c r="DB9" i="22"/>
  <c r="DB7" i="22"/>
  <c r="DB8" i="22"/>
  <c r="DB6" i="22"/>
  <c r="DB5" i="22"/>
  <c r="DB4" i="22"/>
  <c r="DB3" i="22"/>
  <c r="DA18" i="22"/>
  <c r="DA17" i="22"/>
  <c r="DA16" i="22"/>
  <c r="DA15" i="22"/>
  <c r="DA14" i="22"/>
  <c r="DA11" i="22"/>
  <c r="DA12" i="22"/>
  <c r="DA13" i="22"/>
  <c r="DA10" i="22"/>
  <c r="DA9" i="22"/>
  <c r="DA8" i="22"/>
  <c r="DA7" i="22"/>
  <c r="DA6" i="22"/>
  <c r="DA5" i="22"/>
  <c r="DA4" i="22"/>
  <c r="DA3" i="22"/>
  <c r="CZ6" i="22"/>
  <c r="CZ5" i="22"/>
  <c r="CZ4" i="22"/>
  <c r="CZ3" i="22"/>
  <c r="CY13" i="22"/>
  <c r="CY12" i="22"/>
  <c r="CY11" i="22"/>
  <c r="CY10" i="22"/>
  <c r="CY9" i="22"/>
  <c r="CY8" i="22"/>
  <c r="CY7" i="22"/>
  <c r="CY6" i="22"/>
  <c r="CY4" i="22"/>
  <c r="CY5" i="22"/>
  <c r="CY3" i="22"/>
  <c r="CX7" i="22"/>
  <c r="CX6" i="22"/>
  <c r="CX5" i="22"/>
  <c r="CX4" i="22"/>
  <c r="CX3" i="22"/>
  <c r="CW9" i="22"/>
  <c r="CW8" i="22"/>
  <c r="CW7" i="22"/>
  <c r="CW6" i="22"/>
  <c r="CW5" i="22"/>
  <c r="CW4" i="22"/>
  <c r="CW3" i="22"/>
  <c r="CV10" i="22"/>
  <c r="CV9" i="22"/>
  <c r="CV8" i="22"/>
  <c r="CV7" i="22"/>
  <c r="CV6" i="22"/>
  <c r="CV5" i="22"/>
  <c r="CV4" i="22"/>
  <c r="CV3" i="22"/>
  <c r="CU9" i="22"/>
  <c r="CU8" i="22"/>
  <c r="CU7" i="22"/>
  <c r="CU6" i="22"/>
  <c r="CU5" i="22"/>
  <c r="CU4" i="22"/>
  <c r="CU3" i="22"/>
  <c r="U6" i="28"/>
  <c r="S6" i="28"/>
  <c r="S7" i="28"/>
  <c r="D38" i="27"/>
  <c r="S77" i="24"/>
  <c r="D39" i="27"/>
  <c r="S61" i="24"/>
  <c r="D40" i="27"/>
  <c r="D42" i="27"/>
  <c r="S53" i="24"/>
  <c r="C42" i="27"/>
  <c r="T63" i="24"/>
  <c r="C39" i="27"/>
  <c r="W79" i="24"/>
  <c r="V79" i="24"/>
  <c r="U79" i="24"/>
  <c r="T79" i="24"/>
  <c r="S79" i="24"/>
  <c r="W78" i="24"/>
  <c r="V78" i="24"/>
  <c r="U78" i="24"/>
  <c r="T78" i="24"/>
  <c r="S78" i="24"/>
  <c r="R78" i="24"/>
  <c r="W77" i="24"/>
  <c r="V77" i="24"/>
  <c r="U77" i="24"/>
  <c r="T77" i="24"/>
  <c r="R77" i="24"/>
  <c r="W76" i="24"/>
  <c r="V76" i="24"/>
  <c r="U76" i="24"/>
  <c r="T76" i="24"/>
  <c r="S76" i="24"/>
  <c r="R76" i="24"/>
  <c r="W75" i="24"/>
  <c r="V75" i="24"/>
  <c r="U75" i="24"/>
  <c r="T75" i="24"/>
  <c r="R75" i="24"/>
  <c r="W74" i="24"/>
  <c r="V74" i="24"/>
  <c r="U74" i="24"/>
  <c r="T74" i="24"/>
  <c r="S74" i="24"/>
  <c r="R74" i="24"/>
  <c r="W73" i="24"/>
  <c r="V73" i="24"/>
  <c r="U73" i="24"/>
  <c r="T73" i="24"/>
  <c r="S73" i="24"/>
  <c r="R73" i="24"/>
  <c r="W72" i="24"/>
  <c r="V72" i="24"/>
  <c r="U72" i="24"/>
  <c r="T72" i="24"/>
  <c r="S72" i="24"/>
  <c r="W71" i="24"/>
  <c r="V71" i="24"/>
  <c r="U71" i="24"/>
  <c r="T71" i="24"/>
  <c r="S71" i="24"/>
  <c r="R71" i="24"/>
  <c r="W70" i="24"/>
  <c r="V70" i="24"/>
  <c r="U70" i="24"/>
  <c r="T70" i="24"/>
  <c r="S70" i="24"/>
  <c r="R70" i="24"/>
  <c r="W69" i="24"/>
  <c r="V69" i="24"/>
  <c r="U69" i="24"/>
  <c r="T69" i="24"/>
  <c r="S69" i="24"/>
  <c r="R69" i="24"/>
  <c r="W68" i="24"/>
  <c r="V68" i="24"/>
  <c r="U68" i="24"/>
  <c r="T68" i="24"/>
  <c r="S68" i="24"/>
  <c r="R68" i="24"/>
  <c r="W67" i="24"/>
  <c r="V67" i="24"/>
  <c r="U67" i="24"/>
  <c r="T67" i="24"/>
  <c r="R67" i="24"/>
  <c r="W66" i="24"/>
  <c r="V66" i="24"/>
  <c r="U66" i="24"/>
  <c r="T66" i="24"/>
  <c r="S66" i="24"/>
  <c r="R66" i="24"/>
  <c r="W65" i="24"/>
  <c r="V65" i="24"/>
  <c r="U65" i="24"/>
  <c r="T65" i="24"/>
  <c r="W64" i="24"/>
  <c r="V64" i="24"/>
  <c r="U64" i="24"/>
  <c r="T64" i="24"/>
  <c r="S64" i="24"/>
  <c r="R64" i="24"/>
  <c r="W63" i="24"/>
  <c r="V63" i="24"/>
  <c r="U63" i="24"/>
  <c r="S63" i="24"/>
  <c r="R63" i="24"/>
  <c r="W62" i="24"/>
  <c r="V62" i="24"/>
  <c r="U62" i="24"/>
  <c r="T62" i="24"/>
  <c r="S62" i="24"/>
  <c r="R62" i="24"/>
  <c r="W61" i="24"/>
  <c r="V61" i="24"/>
  <c r="U61" i="24"/>
  <c r="T61" i="24"/>
  <c r="R61" i="24"/>
  <c r="W60" i="24"/>
  <c r="V60" i="24"/>
  <c r="U60" i="24"/>
  <c r="T60" i="24"/>
  <c r="S60" i="24"/>
  <c r="W59" i="24"/>
  <c r="V59" i="24"/>
  <c r="U59" i="24"/>
  <c r="S59" i="24"/>
  <c r="R59" i="24"/>
  <c r="W58" i="24"/>
  <c r="V58" i="24"/>
  <c r="S58" i="24"/>
  <c r="W57" i="24"/>
  <c r="V57" i="24"/>
  <c r="U57" i="24"/>
  <c r="T57" i="24"/>
  <c r="S57" i="24"/>
  <c r="S40" i="24"/>
  <c r="S47" i="24"/>
  <c r="R38" i="24"/>
  <c r="R40" i="24"/>
  <c r="R47" i="24"/>
  <c r="W56" i="24"/>
  <c r="V56" i="24"/>
  <c r="U56" i="24"/>
  <c r="T56" i="24"/>
  <c r="S56" i="24"/>
  <c r="W55" i="24"/>
  <c r="V55" i="24"/>
  <c r="U55" i="24"/>
  <c r="T55" i="24"/>
  <c r="S55" i="24"/>
  <c r="R55" i="24"/>
  <c r="W54" i="24"/>
  <c r="U54" i="24"/>
  <c r="T54" i="24"/>
  <c r="S54" i="24"/>
  <c r="R54" i="24"/>
  <c r="W53" i="24"/>
  <c r="V53" i="24"/>
  <c r="U53" i="24"/>
  <c r="T53" i="24"/>
  <c r="W52" i="24"/>
  <c r="V52" i="24"/>
  <c r="U52" i="24"/>
  <c r="S52" i="24"/>
  <c r="W51" i="24"/>
  <c r="V51" i="24"/>
  <c r="U51" i="24"/>
  <c r="T51" i="24"/>
  <c r="W50" i="24"/>
  <c r="V50" i="24"/>
  <c r="U50" i="24"/>
  <c r="T50" i="24"/>
  <c r="S50" i="24"/>
  <c r="W49" i="24"/>
  <c r="V49" i="24"/>
  <c r="U49" i="24"/>
  <c r="T49" i="24"/>
  <c r="S49" i="24"/>
  <c r="R49" i="24"/>
  <c r="W48" i="24"/>
  <c r="V48" i="24"/>
  <c r="U48" i="24"/>
  <c r="T48" i="24"/>
  <c r="S48" i="24"/>
  <c r="W47" i="24"/>
  <c r="V47" i="24"/>
  <c r="U47" i="24"/>
  <c r="T47" i="24"/>
  <c r="W46" i="24"/>
  <c r="V46" i="24"/>
  <c r="U46" i="24"/>
  <c r="T46" i="24"/>
  <c r="S46" i="24"/>
  <c r="R46" i="24"/>
  <c r="W45" i="24"/>
  <c r="V45" i="24"/>
  <c r="U45" i="24"/>
  <c r="T45" i="24"/>
  <c r="S45" i="24"/>
  <c r="R45" i="24"/>
  <c r="W44" i="24"/>
  <c r="V44" i="24"/>
  <c r="U44" i="24"/>
  <c r="T44" i="24"/>
  <c r="R44" i="24"/>
  <c r="W43" i="24"/>
  <c r="V43" i="24"/>
  <c r="U43" i="24"/>
  <c r="S43" i="24"/>
  <c r="R43" i="24"/>
  <c r="W42" i="24"/>
  <c r="V42" i="24"/>
  <c r="U42" i="24"/>
  <c r="S42" i="24"/>
  <c r="R42" i="24"/>
  <c r="W41" i="24"/>
  <c r="V41" i="24"/>
  <c r="U41" i="24"/>
  <c r="T41" i="24"/>
  <c r="S41" i="24"/>
  <c r="W40" i="24"/>
  <c r="V40" i="24"/>
  <c r="U40" i="24"/>
  <c r="W39" i="24"/>
  <c r="V39" i="24"/>
  <c r="U39" i="24"/>
  <c r="T39" i="24"/>
  <c r="S39" i="24"/>
  <c r="W38" i="24"/>
  <c r="U38" i="24"/>
  <c r="U33" i="24"/>
  <c r="T33" i="24"/>
  <c r="W37" i="24"/>
  <c r="V37" i="24"/>
  <c r="U37" i="24"/>
  <c r="T37" i="24"/>
  <c r="S37" i="24"/>
  <c r="R37" i="24"/>
  <c r="W36" i="24"/>
  <c r="V36" i="24"/>
  <c r="U36" i="24"/>
  <c r="T36" i="24"/>
  <c r="S36" i="24"/>
  <c r="R36" i="24"/>
  <c r="W34" i="24"/>
  <c r="V34" i="24"/>
  <c r="U34" i="24"/>
  <c r="T34" i="24"/>
  <c r="S34" i="24"/>
  <c r="R34" i="24"/>
  <c r="W33" i="24"/>
  <c r="V33" i="24"/>
  <c r="W32" i="24"/>
  <c r="V32" i="24"/>
  <c r="U32" i="24"/>
  <c r="W31" i="24"/>
  <c r="V31" i="24"/>
  <c r="U31" i="24"/>
  <c r="T31" i="24"/>
  <c r="S31" i="24"/>
  <c r="R31" i="24"/>
  <c r="W30" i="24"/>
  <c r="V30" i="24"/>
  <c r="U30" i="24"/>
  <c r="T30" i="24"/>
  <c r="S30" i="24"/>
  <c r="W29" i="24"/>
  <c r="V29" i="24"/>
  <c r="U29" i="24"/>
  <c r="T29" i="24"/>
  <c r="S29" i="24"/>
  <c r="R29" i="24"/>
  <c r="W28" i="24"/>
  <c r="V28" i="24"/>
  <c r="U28" i="24"/>
  <c r="T28" i="24"/>
  <c r="S28" i="24"/>
  <c r="W27" i="24"/>
  <c r="V27" i="24"/>
  <c r="U27" i="24"/>
  <c r="T27" i="24"/>
  <c r="S27" i="24"/>
  <c r="R27" i="24"/>
  <c r="W26" i="24"/>
  <c r="V26" i="24"/>
  <c r="U26" i="24"/>
  <c r="T26" i="24"/>
  <c r="S26" i="24"/>
  <c r="R26" i="24"/>
  <c r="W25" i="24"/>
  <c r="V25" i="24"/>
  <c r="U25" i="24"/>
  <c r="T25" i="24"/>
  <c r="S25" i="24"/>
  <c r="R25" i="24"/>
  <c r="W24" i="24"/>
  <c r="V24" i="24"/>
  <c r="U24" i="24"/>
  <c r="T24" i="24"/>
  <c r="S24" i="24"/>
  <c r="W22" i="24"/>
  <c r="V22" i="24"/>
  <c r="U22" i="24"/>
  <c r="S22" i="24"/>
  <c r="R22" i="24"/>
  <c r="W21" i="24"/>
  <c r="V21" i="24"/>
  <c r="U21" i="24"/>
  <c r="T21" i="24"/>
  <c r="S21" i="24"/>
  <c r="W20" i="24"/>
  <c r="V20" i="24"/>
  <c r="U20" i="24"/>
  <c r="T20" i="24"/>
  <c r="S20" i="24"/>
  <c r="R20" i="24"/>
  <c r="W19" i="24"/>
  <c r="V19" i="24"/>
  <c r="U19" i="24"/>
  <c r="T19" i="24"/>
  <c r="S19" i="24"/>
  <c r="W17" i="24"/>
  <c r="V17" i="24"/>
  <c r="U17" i="24"/>
  <c r="T17" i="24"/>
  <c r="S17" i="24"/>
  <c r="R17" i="24"/>
  <c r="W16" i="24"/>
  <c r="V16" i="24"/>
  <c r="U16" i="24"/>
  <c r="T16" i="24"/>
  <c r="S16" i="24"/>
  <c r="W15" i="24"/>
  <c r="V15" i="24"/>
  <c r="U15" i="24"/>
  <c r="T15" i="24"/>
  <c r="S15" i="24"/>
  <c r="R15" i="24"/>
  <c r="W14" i="24"/>
  <c r="V14" i="24"/>
  <c r="U14" i="24"/>
  <c r="T14" i="24"/>
  <c r="S14" i="24"/>
  <c r="W13" i="24"/>
  <c r="V13" i="24"/>
  <c r="U13" i="24"/>
  <c r="S13" i="24"/>
  <c r="R13" i="24"/>
  <c r="W12" i="24"/>
  <c r="V12" i="24"/>
  <c r="U12" i="24"/>
  <c r="T12" i="24"/>
  <c r="S12" i="24"/>
  <c r="W11" i="24"/>
  <c r="V11" i="24"/>
  <c r="U11" i="24"/>
  <c r="T11" i="24"/>
  <c r="S11" i="24"/>
  <c r="R11" i="24"/>
  <c r="W10" i="24"/>
  <c r="V10" i="24"/>
  <c r="U10" i="24"/>
  <c r="T10" i="24"/>
  <c r="S10" i="24"/>
  <c r="W9" i="24"/>
  <c r="V9" i="24"/>
  <c r="U9" i="24"/>
  <c r="T9" i="24"/>
  <c r="S9" i="24"/>
  <c r="R9" i="24"/>
  <c r="W8" i="24"/>
  <c r="V8" i="24"/>
  <c r="U8" i="24"/>
  <c r="T8" i="24"/>
  <c r="S8" i="24"/>
  <c r="W7" i="24"/>
  <c r="V7" i="24"/>
  <c r="U7" i="24"/>
  <c r="T7" i="24"/>
  <c r="S7" i="24"/>
  <c r="R7" i="24"/>
  <c r="W5" i="24"/>
  <c r="V5" i="24"/>
  <c r="U5" i="24"/>
  <c r="T5" i="24"/>
  <c r="S5" i="24"/>
  <c r="R5" i="24"/>
  <c r="W4" i="24"/>
  <c r="V4" i="24"/>
  <c r="U4" i="24"/>
  <c r="T4" i="24"/>
  <c r="S4" i="24"/>
  <c r="R4" i="24"/>
  <c r="AR3" i="22"/>
  <c r="CT6" i="22"/>
  <c r="CT5" i="22"/>
  <c r="CT4" i="22"/>
  <c r="CT3" i="22"/>
  <c r="CS7" i="22"/>
  <c r="CS6" i="22"/>
  <c r="CS5" i="22"/>
  <c r="CS4" i="22"/>
  <c r="CS3" i="22"/>
  <c r="CR11" i="22"/>
  <c r="CR10" i="22"/>
  <c r="CR9" i="22"/>
  <c r="CR8" i="22"/>
  <c r="CR7" i="22"/>
  <c r="CR6" i="22"/>
  <c r="CR5" i="22"/>
  <c r="CR4" i="22"/>
  <c r="CR3" i="22"/>
  <c r="CQ10" i="22"/>
  <c r="CQ9" i="22"/>
  <c r="CQ8" i="22"/>
  <c r="CQ7" i="22"/>
  <c r="CQ6" i="22"/>
  <c r="CQ5" i="22"/>
  <c r="CQ4" i="22"/>
  <c r="CQ3" i="22"/>
  <c r="CP6" i="22"/>
  <c r="CP5" i="22"/>
  <c r="CP4" i="22"/>
  <c r="CP3" i="22"/>
  <c r="CO9" i="22"/>
  <c r="CO8" i="22"/>
  <c r="CO7" i="22"/>
  <c r="CO6" i="22"/>
  <c r="CO5" i="22"/>
  <c r="CO4" i="22"/>
  <c r="CO3" i="22"/>
  <c r="CN7" i="22"/>
  <c r="CN6" i="22"/>
  <c r="CN5" i="22"/>
  <c r="CN4" i="22"/>
  <c r="CN3" i="22"/>
  <c r="CM4" i="22"/>
  <c r="CM3" i="22"/>
  <c r="CL5" i="22"/>
  <c r="CL4" i="22"/>
  <c r="CL3" i="22"/>
  <c r="CK3" i="22"/>
  <c r="CJ11" i="22"/>
  <c r="CJ10" i="22"/>
  <c r="CJ9" i="22"/>
  <c r="CJ8" i="22"/>
  <c r="CJ7" i="22"/>
  <c r="CJ6" i="22"/>
  <c r="CJ5" i="22"/>
  <c r="CJ4" i="22"/>
  <c r="CJ3" i="22"/>
  <c r="CI6" i="22"/>
  <c r="CI5" i="22"/>
  <c r="CI4" i="22"/>
  <c r="CI3" i="22"/>
  <c r="CH8" i="22"/>
  <c r="CH7" i="22"/>
  <c r="CH6" i="22"/>
  <c r="CH5" i="22"/>
  <c r="CH4" i="22"/>
  <c r="CH3" i="22"/>
  <c r="CG7" i="22"/>
  <c r="CG6" i="22"/>
  <c r="CG5" i="22"/>
  <c r="CG4" i="22"/>
  <c r="CG3" i="22"/>
  <c r="CF7" i="22"/>
  <c r="CF6" i="22"/>
  <c r="CF5" i="22"/>
  <c r="CF4" i="22"/>
  <c r="CF3" i="22"/>
  <c r="CE6" i="22"/>
  <c r="CE5" i="22"/>
  <c r="CE4" i="22"/>
  <c r="CE3" i="22"/>
  <c r="CD3" i="22"/>
  <c r="CC3" i="22"/>
  <c r="CB5" i="22"/>
  <c r="CB4" i="22"/>
  <c r="CB3" i="22"/>
  <c r="CA8" i="22"/>
  <c r="CA7" i="22"/>
  <c r="CA6" i="22"/>
  <c r="CA5" i="22"/>
  <c r="CA4" i="22"/>
  <c r="CA3" i="22"/>
  <c r="BZ3" i="22"/>
  <c r="BY3" i="22"/>
  <c r="BX3" i="22"/>
  <c r="BW3" i="22"/>
  <c r="BV6" i="22"/>
  <c r="BV5" i="22"/>
  <c r="BV4" i="22"/>
  <c r="BV3" i="22"/>
  <c r="BU3" i="22"/>
  <c r="BT4" i="22"/>
  <c r="BT3" i="22"/>
  <c r="BS7" i="22"/>
  <c r="BS6" i="22"/>
  <c r="BS5" i="22"/>
  <c r="BS4" i="22"/>
  <c r="BS3" i="22"/>
  <c r="BR3" i="22"/>
  <c r="BQ3" i="22"/>
  <c r="BP4" i="22"/>
  <c r="BP3" i="22"/>
  <c r="BO6" i="22"/>
  <c r="BO5" i="22"/>
  <c r="BO4" i="22"/>
  <c r="BO3" i="22"/>
  <c r="BN4" i="22"/>
  <c r="BN3" i="22"/>
  <c r="BM3" i="22"/>
  <c r="BL5" i="22"/>
  <c r="BL4" i="22"/>
  <c r="BL3" i="22"/>
  <c r="BK6" i="22"/>
  <c r="BK5" i="22"/>
  <c r="BK4" i="22"/>
  <c r="BK3" i="22"/>
  <c r="BJ7" i="22"/>
  <c r="BJ6" i="22"/>
  <c r="BJ5" i="22"/>
  <c r="BJ4" i="22"/>
  <c r="BJ3" i="22"/>
  <c r="BI5" i="22"/>
  <c r="BI4" i="22"/>
  <c r="BI3" i="22"/>
  <c r="BH13" i="22"/>
  <c r="BH12" i="22"/>
  <c r="BH11" i="22"/>
  <c r="BH10" i="22"/>
  <c r="BH9" i="22"/>
  <c r="BH8" i="22"/>
  <c r="BH7" i="22"/>
  <c r="BH6" i="22"/>
  <c r="BH5" i="22"/>
  <c r="BH4" i="22"/>
  <c r="BH3" i="22"/>
  <c r="BG5" i="22"/>
  <c r="BG4" i="22"/>
  <c r="BG3" i="22"/>
  <c r="BF7" i="22"/>
  <c r="BF6" i="22"/>
  <c r="BF5" i="22"/>
  <c r="BF4" i="22"/>
  <c r="BF3" i="22"/>
  <c r="BE5" i="22"/>
  <c r="BE4" i="22"/>
  <c r="BE3" i="22"/>
  <c r="BD8" i="22"/>
  <c r="BD7" i="22"/>
  <c r="BD6" i="22"/>
  <c r="BD5" i="22"/>
  <c r="BD4" i="22"/>
  <c r="BD3" i="22"/>
  <c r="BC3" i="22"/>
  <c r="BB4" i="22"/>
  <c r="BB3" i="22"/>
  <c r="BA4" i="22"/>
  <c r="BA3" i="22"/>
  <c r="AZ3" i="22"/>
  <c r="AY3" i="22"/>
  <c r="AX3" i="22"/>
  <c r="AW5" i="22"/>
  <c r="AW4" i="22"/>
  <c r="AW3" i="22"/>
  <c r="AV5" i="22"/>
  <c r="AV4" i="22"/>
  <c r="AV3" i="22"/>
  <c r="AU3" i="22"/>
  <c r="AT3" i="22"/>
  <c r="AS3" i="22"/>
  <c r="AQ4" i="22"/>
  <c r="AQ3" i="22"/>
  <c r="AP6" i="22"/>
  <c r="AP5" i="22"/>
  <c r="AP4" i="22"/>
  <c r="AP3" i="22"/>
  <c r="AN3" i="22"/>
  <c r="AM3" i="22"/>
  <c r="AO5" i="22"/>
  <c r="AO4" i="22"/>
  <c r="AO3" i="22"/>
  <c r="AL3" i="22"/>
  <c r="AK6" i="22"/>
  <c r="AK5" i="22"/>
  <c r="AK4" i="22"/>
  <c r="AK3" i="22"/>
  <c r="AJ3" i="22"/>
  <c r="AI3" i="22"/>
  <c r="AH3" i="22"/>
  <c r="AG4" i="22"/>
  <c r="AG3" i="22"/>
  <c r="AF5" i="22"/>
  <c r="AF4" i="22"/>
  <c r="AF3" i="22"/>
  <c r="AD5" i="22"/>
  <c r="AD4" i="22"/>
  <c r="AD3" i="22"/>
  <c r="AE6" i="22"/>
  <c r="AE5" i="22"/>
  <c r="AE4" i="22"/>
  <c r="AE3" i="22"/>
  <c r="S3" i="22"/>
  <c r="T3" i="22"/>
  <c r="U3" i="22"/>
  <c r="V3" i="22"/>
  <c r="W3" i="22"/>
  <c r="X3" i="22"/>
  <c r="Y3" i="22"/>
  <c r="Z3" i="22"/>
  <c r="AA3" i="22"/>
  <c r="AB3" i="22"/>
  <c r="AC3" i="22"/>
  <c r="AB5" i="22"/>
  <c r="AB4" i="22"/>
  <c r="AA7" i="22"/>
  <c r="AA6" i="22"/>
  <c r="AA5" i="22"/>
  <c r="AA4" i="22"/>
  <c r="Y5" i="22"/>
  <c r="Y4" i="22"/>
  <c r="U4" i="22"/>
  <c r="S5" i="22"/>
  <c r="X4" i="22"/>
  <c r="W5" i="22"/>
  <c r="W4" i="22"/>
  <c r="V8" i="22"/>
  <c r="V7" i="22"/>
  <c r="V6" i="22"/>
  <c r="V5" i="22"/>
  <c r="V4" i="22"/>
  <c r="U5" i="22"/>
  <c r="S4" i="22"/>
  <c r="T6" i="22"/>
  <c r="T5" i="22"/>
  <c r="T4" i="22"/>
  <c r="R32" i="24"/>
  <c r="R51" i="24"/>
  <c r="R53" i="24"/>
  <c r="T58" i="24"/>
  <c r="R65" i="24"/>
  <c r="S44" i="24"/>
  <c r="S38" i="24"/>
  <c r="S67" i="24"/>
  <c r="S75" i="24"/>
  <c r="V38" i="24"/>
  <c r="R48" i="24"/>
  <c r="R52" i="24"/>
  <c r="V54" i="24"/>
  <c r="R33" i="24"/>
  <c r="T59" i="24"/>
  <c r="CR2" i="22"/>
  <c r="CS2" i="22"/>
  <c r="CT2" i="22"/>
  <c r="CU2" i="22"/>
  <c r="CV2" i="22"/>
  <c r="CW2" i="22"/>
  <c r="CX2" i="22"/>
  <c r="CY2" i="22"/>
  <c r="CZ2" i="22"/>
  <c r="DA2" i="22"/>
  <c r="DB2" i="22"/>
  <c r="DC2" i="22"/>
  <c r="DD2" i="22"/>
  <c r="DE2" i="22"/>
  <c r="DF2" i="22"/>
  <c r="DG2" i="22"/>
  <c r="DH2" i="22"/>
  <c r="DI2" i="22"/>
  <c r="DJ2" i="22"/>
  <c r="DK2" i="22"/>
  <c r="DL2" i="22"/>
  <c r="DM2" i="22"/>
  <c r="DN2" i="22"/>
  <c r="S32" i="24"/>
  <c r="T40" i="24"/>
  <c r="R41" i="24"/>
  <c r="T42" i="24"/>
  <c r="S51" i="24"/>
  <c r="R56" i="24"/>
  <c r="R57" i="24"/>
  <c r="S33" i="24"/>
  <c r="U58" i="24"/>
  <c r="R60" i="24"/>
  <c r="S65" i="24"/>
  <c r="D8" i="27"/>
  <c r="R72" i="24"/>
  <c r="R79" i="24"/>
  <c r="U7" i="28"/>
  <c r="R18" i="24"/>
  <c r="T80" i="24"/>
  <c r="D11" i="27"/>
  <c r="R8" i="24"/>
  <c r="R10" i="24"/>
  <c r="R14" i="24"/>
  <c r="R19" i="24"/>
  <c r="R30" i="24"/>
  <c r="R23" i="24"/>
  <c r="R12" i="24"/>
  <c r="T13" i="24"/>
  <c r="R16" i="24"/>
  <c r="R21" i="24"/>
  <c r="R24" i="24"/>
  <c r="T32" i="24"/>
  <c r="T38" i="24"/>
  <c r="C9" i="27"/>
  <c r="R39" i="24"/>
  <c r="T43" i="24"/>
  <c r="R50" i="24"/>
  <c r="T52" i="24"/>
  <c r="R58" i="24"/>
  <c r="D9" i="27"/>
  <c r="C12" i="27"/>
  <c r="C8" i="27"/>
  <c r="C11" i="27"/>
  <c r="D10" i="27"/>
  <c r="C10" i="27"/>
  <c r="D12" i="27"/>
  <c r="U9" i="28"/>
  <c r="S9" i="28"/>
  <c r="S8" i="28"/>
  <c r="U8" i="28"/>
  <c r="S13" i="28"/>
  <c r="S10" i="28"/>
</calcChain>
</file>

<file path=xl/comments1.xml><?xml version="1.0" encoding="utf-8"?>
<comments xmlns="http://schemas.openxmlformats.org/spreadsheetml/2006/main">
  <authors>
    <author>Thais Moreno Soares</author>
  </authors>
  <commentList>
    <comment ref="D21" authorId="0" shapeId="0">
      <text>
        <r>
          <rPr>
            <sz val="9"/>
            <color indexed="81"/>
            <rFont val="Segoe UI"/>
            <family val="2"/>
          </rPr>
          <t>Foram elaboradas a partir do resultado do grupo de trabalho.</t>
        </r>
      </text>
    </comment>
    <comment ref="D25" authorId="0" shapeId="0">
      <text>
        <r>
          <rPr>
            <sz val="9"/>
            <color indexed="81"/>
            <rFont val="Segoe UI"/>
            <family val="2"/>
          </rPr>
          <t xml:space="preserve">Inspirados a partir de material utilizado em encontros da TeSE. 
Fonte: Deloitte </t>
        </r>
      </text>
    </comment>
    <comment ref="D29" authorId="0" shapeId="0">
      <text>
        <r>
          <rPr>
            <sz val="9"/>
            <color indexed="81"/>
            <rFont val="Segoe UI"/>
            <family val="2"/>
          </rPr>
          <t>Onde podemos buscar esta informação</t>
        </r>
      </text>
    </comment>
  </commentList>
</comments>
</file>

<file path=xl/sharedStrings.xml><?xml version="1.0" encoding="utf-8"?>
<sst xmlns="http://schemas.openxmlformats.org/spreadsheetml/2006/main" count="2307" uniqueCount="788">
  <si>
    <t>Qualidade</t>
  </si>
  <si>
    <t>Empresa</t>
  </si>
  <si>
    <t>Econômico-financeiros</t>
  </si>
  <si>
    <t>Conformidade</t>
  </si>
  <si>
    <t>CEBDS</t>
  </si>
  <si>
    <t>Indicadores sugeridos</t>
  </si>
  <si>
    <t>Fonte de informação</t>
  </si>
  <si>
    <t>Dimensão</t>
  </si>
  <si>
    <t>Cadeia</t>
  </si>
  <si>
    <t>Bacia</t>
  </si>
  <si>
    <t>Situação atual de saneamento básico da região</t>
  </si>
  <si>
    <t xml:space="preserve">Existência de rede de esgoto e tratamento local </t>
  </si>
  <si>
    <t>CDP Water W7.1c</t>
  </si>
  <si>
    <t xml:space="preserve">A água captada é própria para o uso específico da empresa?
</t>
  </si>
  <si>
    <t>Qual é a qualidade da água necessária para os usos que a empresa faz?</t>
  </si>
  <si>
    <t>Qual impacto gerado pelo descarte de efluentes?
Parametros estabelecidos estão sendo atendidos?</t>
  </si>
  <si>
    <t>Qual é o custo que a empresa teve em determinado período com o não atendimento dos parametros obrigátorios de qualidade?</t>
  </si>
  <si>
    <t>Qual impacto para outros usuários gerado pela atividade da empresa?</t>
  </si>
  <si>
    <t>A quais riscos a empresa está exposta derivados da poluição e contaminação de mananciais?</t>
  </si>
  <si>
    <t>Qual é a cobertura e qualidade dos sistema de saneamento básico do entorno do negócio?</t>
  </si>
  <si>
    <t>Número de aparições na mídia e repercussões sobre impacto e atuação da empresa em relação à água</t>
  </si>
  <si>
    <t>Avaliação periódica sobre as áreas de atuação prioritárias</t>
  </si>
  <si>
    <t>Plano de ação em caso de diminuição de oferta hídrica pela bacia</t>
  </si>
  <si>
    <t>Planos de Bacias (Comitês de Bacias e ANA)</t>
  </si>
  <si>
    <t>Reavaliar o cronogramas das ações em curso</t>
  </si>
  <si>
    <t>Desenvolver planos de bacia hidrográfica que estejam presentes todos os usuários</t>
  </si>
  <si>
    <t>Existência de um plano de abastecimento para os utilizadores críticos;</t>
  </si>
  <si>
    <t>Estratégia contemplando a atuação da empresa na bacia (WWF Water risk filter/CEBDS)</t>
  </si>
  <si>
    <t>Implementar as ações indicadas nos planos de bacia por meio dos recursos de cobrança</t>
  </si>
  <si>
    <t>Avaliação do Índice de Sustentabilidade das Bacias Hidrográficas</t>
  </si>
  <si>
    <t>Mapeamento: está presente em quantas bacias críticas? Possui articulação local em quais/quantas?</t>
  </si>
  <si>
    <t>Engajamento local (empresas e prefeituras)</t>
  </si>
  <si>
    <t>Estabelecimento de parcerias, baseado no know how de cada ator (exemplo: conservação e recuperação de áreas verdes)</t>
  </si>
  <si>
    <t>Definir representante local e nível de reporte ao corporativo</t>
  </si>
  <si>
    <t>Water Footprint Network</t>
  </si>
  <si>
    <t>WRI Aqueduct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</si>
  <si>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Aproximação com associação setorial, ONGs que possuam casos de sucessos ou experiência em projetos similares.</t>
    </r>
    <r>
      <rPr>
        <b/>
        <sz val="11"/>
        <color theme="1"/>
        <rFont val="Calibri"/>
        <family val="2"/>
        <scheme val="minor"/>
      </rPr>
      <t xml:space="preserve"> </t>
    </r>
  </si>
  <si>
    <t>The Ceres Aqua Gauge Tool</t>
  </si>
  <si>
    <t>Participação em políticas públicas</t>
  </si>
  <si>
    <t xml:space="preserve">Instâncias e frequência de análise de indicadores relacionados a recursos hídricos </t>
  </si>
  <si>
    <t>Frequência para as reuniões de acompanhamento do Plano Diretor de Recursos Hídricos (PDRH)</t>
  </si>
  <si>
    <t>Regulações e instrumentos possivelmente aplicados às fontes de captação ou dos padrões de lançamento (CEBDS)</t>
  </si>
  <si>
    <t>Clareza da estrutura legal no que diz respeito à água (WWF Water risk filter)</t>
  </si>
  <si>
    <t>Auditoria interna/externa - compliance amplo (voluntário), política corporativa</t>
  </si>
  <si>
    <t>Mapeamento de Leis e regulamentos aplicáveis</t>
  </si>
  <si>
    <t>Comitê de Riscos e Auditoria</t>
  </si>
  <si>
    <t>Reduzir o risco de desabastecimento (uso eficiente e busca de nova fonte de abastecimento)</t>
  </si>
  <si>
    <t>Estratégia de Sustentabilidade</t>
  </si>
  <si>
    <t>Assumir metas que podem ser por produto, por unidade produtiva ou por processo</t>
  </si>
  <si>
    <t>Diagnóstico e avaliação de tendências do setor, de mercado e políticoeconômicas como parte da elaboração e revisão do planejamento estratégico.</t>
  </si>
  <si>
    <t>Atuar ativamente nos órgãos ambientais para a melhoria da gestão hídrica</t>
  </si>
  <si>
    <t>Plano de ação em caso de falta de água no site</t>
  </si>
  <si>
    <t>Farol para acompanhamento do status das ações do PDRH</t>
  </si>
  <si>
    <t>Padronizar indicadores por setor produtivo</t>
  </si>
  <si>
    <t>Identificação das áreas de risco (município/bacia hidrográfica)</t>
  </si>
  <si>
    <t>Sponsor do projeto (representante da alta administração)</t>
  </si>
  <si>
    <t>Determinar Grupo de Trabalho "mão na massa" (representantes técnicos, corporativos e/ou que possuem influências para tomadas de decisões)</t>
  </si>
  <si>
    <t>Estruturar Programa (macro) e os projetos necessários (micro) para o atendimento dos objetivos propostos</t>
  </si>
  <si>
    <t>Definir responsabilidade e prazos</t>
  </si>
  <si>
    <t>Participação em reuniões dos Comitês de Sustentabilidade (podem surgir novos pontos de vistas)</t>
  </si>
  <si>
    <t>Engajamento setorial / empresarial / comunidade</t>
  </si>
  <si>
    <t>Sistematizar controles de atendimento a legislação e autalizações/novas legislações</t>
  </si>
  <si>
    <t>ISE</t>
  </si>
  <si>
    <t>WWF Water risk filter</t>
  </si>
  <si>
    <t>Vulnerabilidade do ecossistema aquático</t>
  </si>
  <si>
    <t xml:space="preserve">Existência de política empresarial com medidas voluntárias de gestão de recursos hídricos                                                                         </t>
  </si>
  <si>
    <t>CDP - Water W2.7</t>
  </si>
  <si>
    <t>Níveis de gestão com responsabilidade direta sobre a água</t>
  </si>
  <si>
    <t>CDP Water - W6.1</t>
  </si>
  <si>
    <t>Sua organização identificou quaisquer vínculos ou trade-offs entre a água e outras questões ambientais em sua cadeia de valor?</t>
  </si>
  <si>
    <t>CDP water</t>
  </si>
  <si>
    <t>Alinhamento das práticas empresariais em relação a objetivos mais amplos, como os estabelecidos em políticas locais e os ODS</t>
  </si>
  <si>
    <t>CDP Water - W1 e W3</t>
  </si>
  <si>
    <t>GRI EN27</t>
  </si>
  <si>
    <t>CDP - Water W4.1a</t>
  </si>
  <si>
    <t>Eficiência Hídrica</t>
  </si>
  <si>
    <t>Como a empresa está aumentando a eficiência hídrica?</t>
  </si>
  <si>
    <t>Como é a ageração e gestão de efluentes da empresa? Como evolui ao longo do tempo? Qual a efeciência? Como esta frente ao benchmark?</t>
  </si>
  <si>
    <t>Qual o status da bacia que estou operando ou que quero operar?</t>
  </si>
  <si>
    <t>Por bacia hidrográfica ou aquífero</t>
  </si>
  <si>
    <t>Disponibilidade hídrica</t>
  </si>
  <si>
    <t>Quais os potenciais de redução do consumo da bacia como um todo?</t>
  </si>
  <si>
    <t>Como a disponibilidade hídrica se comporta nesta bacia?</t>
  </si>
  <si>
    <t>A empresa tem uma outorga condizente com suas necessidades?</t>
  </si>
  <si>
    <t>Qual o risco relativo à demanda de água da minha empresa/planta em um dado local?</t>
  </si>
  <si>
    <t>Quais os resultados das medidas de redução de captação/uso de recursos hídricos (bruto, relativo e financeiro)?</t>
  </si>
  <si>
    <t>Qual a capacidade de armagenagem de água da empresa?</t>
  </si>
  <si>
    <t>Como os recursos hídricos são utilizados/distribuídos na bacia? Quem são os maiores usuários? Como se dá a prioridade de uso de RH dentre esses usuários?</t>
  </si>
  <si>
    <t xml:space="preserve"> É um dos princípios da Política de Recursos Hídricos, em que se coloca todas as categorias de uso da água em igualdade de condições em termos de acesso aos recursos hídricos, assegurando a todos os usuários o direito de uso, sem privilegiar um setor específico.</t>
  </si>
  <si>
    <t>Definição</t>
  </si>
  <si>
    <t>Termo</t>
  </si>
  <si>
    <t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Análise histórica da água captada</t>
  </si>
  <si>
    <t>Externalidade</t>
  </si>
  <si>
    <t xml:space="preserve">Qual é o nível de criticidade (presente e futuro) da bacia considerando seus multiplos usos? </t>
  </si>
  <si>
    <t>Qual é o investimento na mitigação de impactos dos produtos e serviços do negócio?</t>
  </si>
  <si>
    <t>Quais e quão severos são os impactos da cadeia de fornecedores no que tange a disponibilidade hídrica?</t>
  </si>
  <si>
    <t>Quais e quão severos são os impactos da cadeia de fornecedores no que tange a qualidade de água?</t>
  </si>
  <si>
    <t>Quais são os impactos causados pelos produtos da empresa em relação a qualidade de água?</t>
  </si>
  <si>
    <t>Quais são os impactos causados pelos produtos da empresa em relação a disponíbilidade hídrica?</t>
  </si>
  <si>
    <t xml:space="preserve">Quais os impactos econômicos diretos e indiretos significativos da falhas de gestão de recursos hídricos? </t>
  </si>
  <si>
    <t>Quais os impactos econômicos diretos e indiretos significativos da gestão rotineira de RH?</t>
  </si>
  <si>
    <t>Quais os impactos econômicos diretos e indiretos significativos da qualidade hídrica?</t>
  </si>
  <si>
    <t>Participação e engajamento</t>
  </si>
  <si>
    <t>Como se dá o engajamento da empresa em espaços de governança de RH?</t>
  </si>
  <si>
    <t>Transparência e acesso à informação</t>
  </si>
  <si>
    <t>Comunicação e acesso à informação sobre desempenho em relação à gestão de recursos hídricos</t>
  </si>
  <si>
    <t>Como se dá a participação social em espaços de governança de RH?</t>
  </si>
  <si>
    <t>Como se dá o engajamento de atores na gestão de RH?</t>
  </si>
  <si>
    <t>Quantidade</t>
  </si>
  <si>
    <t>Categoria</t>
  </si>
  <si>
    <t>Nivel</t>
  </si>
  <si>
    <t>O que pretende verificar (fim do tubo)</t>
  </si>
  <si>
    <t>Ficha da métrica</t>
  </si>
  <si>
    <t>Referência</t>
  </si>
  <si>
    <t>Saúde e Saneamento</t>
  </si>
  <si>
    <t>Oportunidades de novos produtos, mercados, investimentos identificadas a partir da agenda de recursos hídricos</t>
  </si>
  <si>
    <t>Conflitos no uso dos recursos</t>
  </si>
  <si>
    <t>Planejamento e desempenho</t>
  </si>
  <si>
    <t>Governança</t>
  </si>
  <si>
    <t>Participação em redes de organizações que discutem o tema</t>
  </si>
  <si>
    <t>WWF Water Risk Filter,
CDP - Water W2.7</t>
  </si>
  <si>
    <t>Como se dá o fortalecimento da capacidade institucional para participação na gestão dos RH?</t>
  </si>
  <si>
    <t>Quais os processos e sistemas usados pela empresa para tornar públicas informações relevantes sobre a gestão de RH?</t>
  </si>
  <si>
    <t>Que informações são disponibilizadas pela empresa sobre a gestão dos RH?</t>
  </si>
  <si>
    <t>Qual a efetividade das ações de comunicação e transparência da empresa sobre a gestão dos RH?</t>
  </si>
  <si>
    <t>Quais os mecanismos para receber e solucionar denúncias e reclamações relativas à gestão de RH?</t>
  </si>
  <si>
    <t>Quais os instrumentos existentes para planejamento e gestão de RH ?</t>
  </si>
  <si>
    <t>Como a empresa afeta os demais usuários da bacia? Quais as externalidades da empresa relacionada ao uso de água?</t>
  </si>
  <si>
    <t>Volume de vazão total outorgado na bacia</t>
  </si>
  <si>
    <t>SNIRH</t>
  </si>
  <si>
    <t>Quais os processos adotados para identificação e gestão de conflitos sobre RH?</t>
  </si>
  <si>
    <t>UNDP Assessing Water Governance</t>
  </si>
  <si>
    <t>Canais e meios de comunicação utilizados
Partes interessadas alcançadas pela comunicação</t>
  </si>
  <si>
    <t>Existência e qualidade de fóruns oficiais nos quais os diferentes setores podem participar e contribuir para a discussão de questões relacionadas e na tomada de decisão sobre recursos hídricos</t>
  </si>
  <si>
    <t>Número de fóruns/espaços para participação de stakeholders em discussões relativas a gestão empresarial de recursos hídricos
Número e frequencia das reuniões dos fóruns/espaços (por exemplo, Comitê de Bacias)
Número de resoluções/decisões dos fóruns/espaços
Avaliação do perfil dos fóruns/espaços (se é consultivo/deliberativo/executivo)</t>
  </si>
  <si>
    <t>Eficácia da comunicação com atores relevantes da bacia a respeito da atuação da empresa em relação aos recursos hídricos</t>
  </si>
  <si>
    <r>
      <t>Ef</t>
    </r>
    <r>
      <rPr>
        <sz val="12"/>
        <color theme="1"/>
        <rFont val="Calibri"/>
        <family val="2"/>
        <scheme val="minor"/>
      </rPr>
      <t>icácia</t>
    </r>
    <r>
      <rPr>
        <sz val="12"/>
        <color theme="1"/>
        <rFont val="Calibri"/>
        <family val="2"/>
        <scheme val="minor"/>
      </rPr>
      <t xml:space="preserve"> da comunicação com principais clientes e fornecedores a respeito da atuação da empresa em relação aos recursos hídricos</t>
    </r>
  </si>
  <si>
    <t>Impactos em imagem e reputação</t>
  </si>
  <si>
    <t>Participação ativa em Comitês de Bacia</t>
  </si>
  <si>
    <t>Número de reuniões que a empresa participa
Papel claro assumido pela empresa no Comitê
Níveis de gestão da empresa que participa do Comitê</t>
  </si>
  <si>
    <t xml:space="preserve">Número de entidades registradas no Comitê de Bacias, por setor e por local/região
Percentual de entidades presentes nas reuniões do Comitê de Bacias, por setor e por local/região </t>
  </si>
  <si>
    <t>Número e descrição das redes nacionais e internacionais em que a empresa atua relacionadas ao tema</t>
  </si>
  <si>
    <t xml:space="preserve">Número de conflitos, por tipo/tema e por atores envolvidos
(inclusive conflitos com a comunidade local pelo uso de serviços ecossistêmicos e de recursos naturais)
Número de conflitos que chegam ao Comitê de Bacia
</t>
  </si>
  <si>
    <t>Quais os conflitos existentes pelo uso de RH?</t>
  </si>
  <si>
    <t xml:space="preserve">Impacto financeiro por suspensão de atividades devido a qualidade de água </t>
  </si>
  <si>
    <t>R$/ ano
R$ perda de produção/ano</t>
  </si>
  <si>
    <t>Poluição e contaminação de mananciais</t>
  </si>
  <si>
    <t>Plano de ação a partir do diagnóstico de riscos relacionados à gestão de recursos hídricos na cadeia de valor, incluindo por exemplo critérios ambientais para contratação de fornecedores</t>
  </si>
  <si>
    <t>Qualidade de água captada pela empresa</t>
  </si>
  <si>
    <t xml:space="preserve">Qualidade ideal da água necessária para as operações da empresa </t>
  </si>
  <si>
    <t>Qualidade mínima da água em seu ponto de captação</t>
  </si>
  <si>
    <t>Impacto das atividades da empresa na qualidade da água utilizada por outros usuários a jusante das atividades da empresa.</t>
  </si>
  <si>
    <t>WWF Water Risk Filter</t>
  </si>
  <si>
    <t>PF - 16.14; UN Global Compact-Oxfam Poverty Footprint
WWF Water Risk Filter</t>
  </si>
  <si>
    <t>CEBDS
WWF Water Risk Filter</t>
  </si>
  <si>
    <t>CDP Water W1</t>
  </si>
  <si>
    <t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t>
  </si>
  <si>
    <t>Concorrência pelo uso da água</t>
  </si>
  <si>
    <t>CDP Water W1.2b
GRI G4-EN27</t>
  </si>
  <si>
    <t>Interna ou externa</t>
  </si>
  <si>
    <t>Fonte externa:</t>
  </si>
  <si>
    <t>Disponibilidade hídrica da bacia</t>
  </si>
  <si>
    <t>Captação</t>
  </si>
  <si>
    <t>Gastos com cobrança pelo uso de água</t>
  </si>
  <si>
    <t>Gastos com cobrança pelo lançamento de efluente</t>
  </si>
  <si>
    <t>CDP Water W1.4</t>
  </si>
  <si>
    <t>Consulta empresas</t>
  </si>
  <si>
    <t>OCDE Water Governance Principles</t>
  </si>
  <si>
    <t>WWF Water risk filter; UNDP Assessing Water Governance</t>
  </si>
  <si>
    <t>CDP Water W1.3,1.3a; OCDE Water Governance Principles</t>
  </si>
  <si>
    <t>UNDP Assessing Water Governance; OCDE Water Governance Principles</t>
  </si>
  <si>
    <t>ISE AMB-A 14; UNDP Assessing Water Governance; OCDE Water Governance Principles</t>
  </si>
  <si>
    <t>CEBDS; UNDP Assessing Water Governance; OCDE Water Governance Principles</t>
  </si>
  <si>
    <t>CDP W4.1a, 
Consulta empresas</t>
  </si>
  <si>
    <t>EmpresaQuantidade</t>
  </si>
  <si>
    <t>EmpresaQualidade</t>
  </si>
  <si>
    <t>EmpresaGovernança</t>
  </si>
  <si>
    <t>BaciaQuantidade</t>
  </si>
  <si>
    <t>BaciaQualidade</t>
  </si>
  <si>
    <t>BaciaGovernança</t>
  </si>
  <si>
    <t>CadeiaQuantidade</t>
  </si>
  <si>
    <t>CadeiaQualidade</t>
  </si>
  <si>
    <t>CadeiaGovernança</t>
  </si>
  <si>
    <t>Nome</t>
  </si>
  <si>
    <t>Indicadores descrição</t>
  </si>
  <si>
    <t>Nível</t>
  </si>
  <si>
    <t>Todos</t>
  </si>
  <si>
    <t>TodosQuantidade</t>
  </si>
  <si>
    <t>TodosQualidade</t>
  </si>
  <si>
    <t>TodosGovernança</t>
  </si>
  <si>
    <t>EmpresaTodos</t>
  </si>
  <si>
    <t>BaciaTodos</t>
  </si>
  <si>
    <t>CadeiaTodos</t>
  </si>
  <si>
    <t>Indicadores</t>
  </si>
  <si>
    <t>Conflitos potenciais na cadeia</t>
  </si>
  <si>
    <t>Disponibilização de informações</t>
  </si>
  <si>
    <t>Participação em fóruns</t>
  </si>
  <si>
    <t>Eficácia da comunicação com bacia</t>
  </si>
  <si>
    <t>Eficácia da comunicação com clientes e fornecedores</t>
  </si>
  <si>
    <t>Política empresarial</t>
  </si>
  <si>
    <t>Concorrência pelo uso</t>
  </si>
  <si>
    <t>Mecanismos de queixas e reclamações</t>
  </si>
  <si>
    <t>Níveis de gestão</t>
  </si>
  <si>
    <t>Planos e projetos para a gestão</t>
  </si>
  <si>
    <t>Participação em Comitês de Bacia</t>
  </si>
  <si>
    <t>Participação de diferentes setores</t>
  </si>
  <si>
    <t>Quantidade e tipo de conflitos</t>
  </si>
  <si>
    <t>Stakeholders da cadeia na avaliação de risco</t>
  </si>
  <si>
    <t>Cobrança lançamento efluente</t>
  </si>
  <si>
    <t>Cobrança pelo uso</t>
  </si>
  <si>
    <t>Tratamento e prevenção da perda de qualidade</t>
  </si>
  <si>
    <t>Investimentos em eficiência</t>
  </si>
  <si>
    <t>Magnitude dos impactos da empresa na quantidade</t>
  </si>
  <si>
    <t>Magnitude dos impactos da cadeia na quantidade</t>
  </si>
  <si>
    <t>Magnitude dos impactos dos produtos na quantidade</t>
  </si>
  <si>
    <t>Qualidade de serviços de saneamento e higiene</t>
  </si>
  <si>
    <t>Qualidade da água captada</t>
  </si>
  <si>
    <t>Qualidade mínima da água</t>
  </si>
  <si>
    <t>Situação do saneamento básico</t>
  </si>
  <si>
    <t>Quantidade de água captada</t>
  </si>
  <si>
    <t>Quantidade de água devolvida</t>
  </si>
  <si>
    <t>Quantidade de água indisponível</t>
  </si>
  <si>
    <t>Quantidade de água captada na cadeia</t>
  </si>
  <si>
    <t>Balanço hídrico da empresa</t>
  </si>
  <si>
    <t>Redução do consumo</t>
  </si>
  <si>
    <t>Água armazenada</t>
  </si>
  <si>
    <t>Água recirculada</t>
  </si>
  <si>
    <t>Água reutilizada</t>
  </si>
  <si>
    <t>Vulnerabilidade do ecossistema no que tange quantidade</t>
  </si>
  <si>
    <t>Vulnerabilidade do ecossistema no que tange qualidade</t>
  </si>
  <si>
    <t>Economia devido à redução do consumo</t>
  </si>
  <si>
    <t>EmpresaQuantidadeConformidade</t>
  </si>
  <si>
    <t>EmpresaQuantidadeCaptação</t>
  </si>
  <si>
    <t>EmpresaQuantidadeEconômico-financeiros</t>
  </si>
  <si>
    <t>EmpresaQuantidadeExternalidade</t>
  </si>
  <si>
    <t>EmpresaQuantidadeEficiênciaHídrica</t>
  </si>
  <si>
    <t>EmpresaQuantidadeDisponibilidadehídrica</t>
  </si>
  <si>
    <t>EmpresaQualidadeEconômico-financeiros</t>
  </si>
  <si>
    <t>EmpresaQualidadeExternalidade</t>
  </si>
  <si>
    <t>EmpresaQualidadeConformidade</t>
  </si>
  <si>
    <t>EmpresaQualidadeSaúde e Saneamento</t>
  </si>
  <si>
    <t>EmpresaQualidadeCaptação</t>
  </si>
  <si>
    <t>EmpresaGovernançaParticipação e engajamento</t>
  </si>
  <si>
    <t>EmpresaGovernançaTransparência e acesso à informação</t>
  </si>
  <si>
    <t>EmpresaGovernançaPlanejamento e desempenho</t>
  </si>
  <si>
    <t>EmpresaGovernançaConflitos no uso dos recursos</t>
  </si>
  <si>
    <t>TodosTodos</t>
  </si>
  <si>
    <t>BaciaQuantidadeConformidade</t>
  </si>
  <si>
    <t>BaciaQuantidadeDisponibilidade hídrica</t>
  </si>
  <si>
    <t>BaciaQuantidadeEficiência Hídrica</t>
  </si>
  <si>
    <t>BaciaQuantidadeExternalidade</t>
  </si>
  <si>
    <t>BaciaQuantidadeSaúde e Saneamento</t>
  </si>
  <si>
    <t>BaciaQualidadeConformidade</t>
  </si>
  <si>
    <t>BaciaQualidadeExternalidade</t>
  </si>
  <si>
    <t>BaciaQualidadeSaúde e Saneamento</t>
  </si>
  <si>
    <t>BaciaGovernançaConflitos no uso dos recursos</t>
  </si>
  <si>
    <t>BaciaGovernançaParticipação e engajamento</t>
  </si>
  <si>
    <t>BaciaGovernançaPlanejamento e desempenho</t>
  </si>
  <si>
    <t>BaciaGovernançaTransparência e acesso à informação</t>
  </si>
  <si>
    <t>CadeiaQualidadeExternalidade</t>
  </si>
  <si>
    <t>CadeiaQuantidadeCaptação</t>
  </si>
  <si>
    <t>CadeiaQuantidadeDisponibilidade hídrica</t>
  </si>
  <si>
    <t>CadeiaQuantidadeExternalidade</t>
  </si>
  <si>
    <t>CadeiaGovernançaConflitos no uso dos recursos</t>
  </si>
  <si>
    <t>CadeiaGovernançaParticipação e engajamento</t>
  </si>
  <si>
    <t>CadeiaGovernançaPlanejamento e desempenho</t>
  </si>
  <si>
    <t>CadeiaGovernançaTransparência e acesso à informação</t>
  </si>
  <si>
    <t>EmpresaTodosCaptação</t>
  </si>
  <si>
    <t>EmpresaTodosConflitos no uso dos recursos</t>
  </si>
  <si>
    <t>EmpresaTodosConformidade</t>
  </si>
  <si>
    <t>EmpresaTodosDisponibilidade hídrica</t>
  </si>
  <si>
    <t>EmpresaTodosEconômico-financeiros</t>
  </si>
  <si>
    <t>EmpresaTodosEficiência Hídrica</t>
  </si>
  <si>
    <t>EmpresaTodosExternalidade</t>
  </si>
  <si>
    <t>EmpresaTodosParticipação e engajamento</t>
  </si>
  <si>
    <t>EmpresaTodosPlanejamento e desempenho</t>
  </si>
  <si>
    <t>EmpresaTodosSaúde e Saneamento</t>
  </si>
  <si>
    <t>EmpresaTodosTransparência e acesso à informação</t>
  </si>
  <si>
    <t>TodosQualidadeCaptação</t>
  </si>
  <si>
    <t>TodosQualidadeConformidade</t>
  </si>
  <si>
    <t>TodosQualidadeEconômico-financeiros</t>
  </si>
  <si>
    <t>TodosQualidadeExternalidade</t>
  </si>
  <si>
    <t>TodosQualidadeSaúde e Saneamento</t>
  </si>
  <si>
    <t>TodosQuantidadeCaptação</t>
  </si>
  <si>
    <t>TodosQuantidadeConformidade</t>
  </si>
  <si>
    <t>TodosQuantidadeDisponibilidade hídrica</t>
  </si>
  <si>
    <t>TodosQuantidadeEconômico-financeiros</t>
  </si>
  <si>
    <t>TodosQuantidadeEficiência Hídrica</t>
  </si>
  <si>
    <t>TodosQuantidadeExternalidade</t>
  </si>
  <si>
    <t>TodosQuantidadeSaúde e Saneamento</t>
  </si>
  <si>
    <t>CadeiaTodosCaptação</t>
  </si>
  <si>
    <t>CadeiaTodosConflitos no uso dos recursos</t>
  </si>
  <si>
    <t>CadeiaTodosDisponibilidade hídrica</t>
  </si>
  <si>
    <t>CadeiaTodosExternalidade</t>
  </si>
  <si>
    <t>CadeiaTodosParticipação e engajamento</t>
  </si>
  <si>
    <t>CadeiaTodosPlanejamento e desempenho</t>
  </si>
  <si>
    <t>CadeiaTodosTransparência e acesso à informação</t>
  </si>
  <si>
    <t>BaciaTodosConflitos no uso dos recursos</t>
  </si>
  <si>
    <t>BaciaTodosConformidade</t>
  </si>
  <si>
    <t>BaciaTodosDisponibilidade hídrica</t>
  </si>
  <si>
    <t>BaciaTodosEficiência Hídrica</t>
  </si>
  <si>
    <t>BaciaTodosExternalidade</t>
  </si>
  <si>
    <t>BaciaTodosParticipação e engajamento</t>
  </si>
  <si>
    <t>BaciaTodosPlanejamento e desempenho</t>
  </si>
  <si>
    <t>BaciaTodosSaúde e Saneamento</t>
  </si>
  <si>
    <t>BaciaTodosTransparência e acesso à informação</t>
  </si>
  <si>
    <t>CadeiaQualidadeDisponibilidade hídrica</t>
  </si>
  <si>
    <t>CadeiaQualidadeCaptação</t>
  </si>
  <si>
    <t>TodosGovernançaConflitos no uso dos recursos</t>
  </si>
  <si>
    <t>TodosGovernançaParticipação e engajamento</t>
  </si>
  <si>
    <t>TodosGovernançaPlanejamento e desempenho</t>
  </si>
  <si>
    <t>TodosGovernançaTransparência e acesso à informação</t>
  </si>
  <si>
    <t>MÉTRICA</t>
  </si>
  <si>
    <t>CATEGORIA</t>
  </si>
  <si>
    <t>DimensãoXNível - gráfico</t>
  </si>
  <si>
    <t>P1X</t>
  </si>
  <si>
    <t>P1Y</t>
  </si>
  <si>
    <t>P2X</t>
  </si>
  <si>
    <t>P2Y</t>
  </si>
  <si>
    <t>P3X</t>
  </si>
  <si>
    <t>P3Y</t>
  </si>
  <si>
    <t>P1</t>
  </si>
  <si>
    <t>X</t>
  </si>
  <si>
    <t>Y</t>
  </si>
  <si>
    <t>P2</t>
  </si>
  <si>
    <t>P3</t>
  </si>
  <si>
    <t>cadeia</t>
  </si>
  <si>
    <t>bacia</t>
  </si>
  <si>
    <t>empresa</t>
  </si>
  <si>
    <t>SELEÇÃO DO INDICADOR</t>
  </si>
  <si>
    <t>Escolha os filtros e selecione o indicador desejado para exibir as informações na ficha do indicador abaixo:</t>
  </si>
  <si>
    <t>Indicador:</t>
  </si>
  <si>
    <t>TodosTodosConflitos no uso dos recursos</t>
  </si>
  <si>
    <t>TodosTodosConformidade</t>
  </si>
  <si>
    <t>TodosTodosDisponibilidade hídrica</t>
  </si>
  <si>
    <t>TodosTodosEconômico-financeiros</t>
  </si>
  <si>
    <t>TodosTodosEficiência Hídrica</t>
  </si>
  <si>
    <t>TodosTodosExternalidade</t>
  </si>
  <si>
    <t>TodosTodosParticipação e engajamento</t>
  </si>
  <si>
    <t>TodosTodosPlanejamento e desempenho</t>
  </si>
  <si>
    <t>TodosTodosSaúde e Saneamento</t>
  </si>
  <si>
    <t>TodosTodosTransparência e acesso à informação</t>
  </si>
  <si>
    <t>TodosTodosCaptação</t>
  </si>
  <si>
    <t>ISO 14046</t>
  </si>
  <si>
    <t xml:space="preserve">WWF Water Risk Filter </t>
  </si>
  <si>
    <t>Objetivos do Desenvolvimento Sustentável</t>
  </si>
  <si>
    <t xml:space="preserve">Nome </t>
  </si>
  <si>
    <t>Link</t>
  </si>
  <si>
    <t xml:space="preserve">www.abrh.org.br/SGCv3/index.php?PUB=1&amp;ID=165&amp;SUMARIO=4755 </t>
  </si>
  <si>
    <t xml:space="preserve">www.rbgdr.net/revista/index.php/rbgdr/article/view/2327 </t>
  </si>
  <si>
    <t xml:space="preserve">http://periodicos.pucminas.br/index.php/economiaegestao/article/viewFile/P.1984-6606.2015v15n38p4/7763 </t>
  </si>
  <si>
    <t xml:space="preserve">http://www.wwf.org.br/informacoes/bliblioteca/publicacoes_aguas/?42942/Governana-dos-Recursos-Hdricos--Proposta-de-indicadores-para-acompanhar-sua-implementao </t>
  </si>
  <si>
    <t xml:space="preserve">http://ceowatermandate.org/toolbox/discover-next-steps/ </t>
  </si>
  <si>
    <t>Water Stewardship Toolbox</t>
  </si>
  <si>
    <t>http://www.scielo.br/scielo.php?script=sci_arttext&amp;pid=S0103-40142008000200004</t>
  </si>
  <si>
    <t>http://www.theebi.org/pdfs/indicators.pdf</t>
  </si>
  <si>
    <t>Descarte</t>
  </si>
  <si>
    <t>Efluente</t>
  </si>
  <si>
    <t>Externalidades</t>
  </si>
  <si>
    <t>Usos múltiplos da água</t>
  </si>
  <si>
    <t>FONTE DE INFORMAÇÃO</t>
  </si>
  <si>
    <t>Indicador</t>
  </si>
  <si>
    <t>Métrica</t>
  </si>
  <si>
    <t>Categoria: Captação</t>
  </si>
  <si>
    <t>Categoria: Conformidade</t>
  </si>
  <si>
    <t>Categoria: Disponibilidade hídrica</t>
  </si>
  <si>
    <t>Categoria: Econômico-financeiros</t>
  </si>
  <si>
    <t>Categoria: Eficiência hídrica</t>
  </si>
  <si>
    <t>Categoria: Externalidade</t>
  </si>
  <si>
    <t>Categoria: Saúde e Saneamento</t>
  </si>
  <si>
    <t>Categoria: Conflitos no uso dos recursos</t>
  </si>
  <si>
    <t>Categoria: Participação e engajamento</t>
  </si>
  <si>
    <t>Categoria: Transparência e acesso à informação</t>
  </si>
  <si>
    <t>FICHA DO INDICADOR</t>
  </si>
  <si>
    <r>
      <rPr>
        <sz val="11"/>
        <rFont val="Calibri"/>
        <family val="2"/>
        <scheme val="minor"/>
      </rPr>
      <t>Campos, M. V. C. V., Ribeiro, M. M. R. R. e Vieira, Z. M. C. L. (2014).</t>
    </r>
    <r>
      <rPr>
        <sz val="11"/>
        <color theme="1"/>
        <rFont val="Calibri"/>
        <family val="2"/>
        <scheme val="minor"/>
      </rPr>
      <t xml:space="preserve"> A </t>
    </r>
    <r>
      <rPr>
        <b/>
        <sz val="11"/>
        <color theme="1"/>
        <rFont val="Calibri"/>
        <family val="2"/>
        <scheme val="minor"/>
      </rPr>
      <t>Gestão de Recursos Hídricos Subsidiada pelo Uso de Indicadores de Sustentabilidade</t>
    </r>
  </si>
  <si>
    <r>
      <t xml:space="preserve">Carvalho, J. R. M. e Curi, W. F. (2016). </t>
    </r>
    <r>
      <rPr>
        <b/>
        <sz val="11"/>
        <color theme="1"/>
        <rFont val="Calibri"/>
        <family val="2"/>
        <scheme val="minor"/>
      </rPr>
      <t>Sistema de indicadores para a gestão de recursos hídricos em municípios: uma abordagem através dos métodos multicritério e multidecisor</t>
    </r>
  </si>
  <si>
    <r>
      <t xml:space="preserve">Carvalho, J. R. M. e Curi, W. F. (2015). </t>
    </r>
    <r>
      <rPr>
        <b/>
        <sz val="11"/>
        <color theme="1"/>
        <rFont val="Calibri"/>
        <family val="2"/>
        <scheme val="minor"/>
      </rPr>
      <t xml:space="preserve">Indicadores para a gestão de recursos hídricos em municípios: uma proposta metodológica de construção e análise </t>
    </r>
  </si>
  <si>
    <r>
      <t>Porto M. F. A. e Porto R. L.(2008).</t>
    </r>
    <r>
      <rPr>
        <b/>
        <sz val="11"/>
        <color theme="1"/>
        <rFont val="Calibri"/>
        <family val="2"/>
        <scheme val="minor"/>
      </rPr>
      <t xml:space="preserve"> Gestão de bacias hidrográficas </t>
    </r>
  </si>
  <si>
    <r>
      <t xml:space="preserve">Angelo, J. R. L., Abrucio, F.L., e Silva, F.C.B. (2014). </t>
    </r>
    <r>
      <rPr>
        <b/>
        <sz val="11"/>
        <rFont val="Calibri"/>
        <family val="2"/>
        <scheme val="minor"/>
      </rPr>
      <t>Governança dos Recursos Hídricos – Proposta de indicador para acompanhar sua implementação</t>
    </r>
    <r>
      <rPr>
        <sz val="11"/>
        <color theme="1"/>
        <rFont val="Calibri"/>
        <family val="2"/>
        <scheme val="minor"/>
      </rPr>
      <t xml:space="preserve"> (WWF-BRASIL e FGV CEAPG). </t>
    </r>
  </si>
  <si>
    <t>http://cebds.org/publicacoes/gerenciamento-de-riscos-hidricos/#.Wee0BFtSzcs</t>
  </si>
  <si>
    <t>Gerenciamento de riscos hídricos no brasil e o setor empresarial: desafios e oportunidades</t>
  </si>
  <si>
    <t>https://www.globalreporting.org/resourcelibrary/Brazilian-Portuguese-G4-Part-Two.pdf</t>
  </si>
  <si>
    <t>https://b8f65cb373b1b7b15feb-c70d8ead6ced550b4d987d7c03fcdd1d.ssl.cf3.rackcdn.com/cms/guidance_docs/pdfs/000/000/228/original/CDP-Water-Information-Request.pdf?1478623381</t>
  </si>
  <si>
    <r>
      <t xml:space="preserve">CDP </t>
    </r>
    <r>
      <rPr>
        <b/>
        <sz val="11"/>
        <color theme="1"/>
        <rFont val="Calibri"/>
        <family val="2"/>
        <scheme val="minor"/>
      </rPr>
      <t>Water Questionaire</t>
    </r>
  </si>
  <si>
    <t>http://waterriskfilter.panda.org/en/Assessment#WaterRiskAssessmentTab/facility/992</t>
  </si>
  <si>
    <t>https://nacoesunidas.org/pos2015/agenda2030/</t>
  </si>
  <si>
    <r>
      <t xml:space="preserve">The Energy and Biodiversity Initiative (EBI) (2003). </t>
    </r>
    <r>
      <rPr>
        <b/>
        <sz val="11"/>
        <color theme="1"/>
        <rFont val="Calibri"/>
        <family val="2"/>
        <scheme val="minor"/>
      </rPr>
      <t>Biodiversity Indicators for Monitoring Impacts and Conservation Actions</t>
    </r>
    <r>
      <rPr>
        <sz val="11"/>
        <color theme="1"/>
        <rFont val="Calibri"/>
        <family val="2"/>
        <scheme val="minor"/>
      </rPr>
      <t xml:space="preserve"> </t>
    </r>
  </si>
  <si>
    <t>http://waterfootprint.org/en/</t>
  </si>
  <si>
    <t>https://www.ceres.org/roadmap/tool-ceres-aqua-gauge</t>
  </si>
  <si>
    <t>http://www.mma.gov.br/port/conama/res/res05/res35705.pdf</t>
  </si>
  <si>
    <t>http://www.mma.gov.br/port/conama/legiabre.cfm?codlegi=646</t>
  </si>
  <si>
    <r>
      <t xml:space="preserve">MMA (2011) </t>
    </r>
    <r>
      <rPr>
        <b/>
        <sz val="11"/>
        <color theme="1"/>
        <rFont val="Calibri"/>
        <family val="2"/>
        <scheme val="minor"/>
      </rPr>
      <t>Parâmetros CONAMA  nº 430.</t>
    </r>
  </si>
  <si>
    <r>
      <t xml:space="preserve">MMA (2005) </t>
    </r>
    <r>
      <rPr>
        <b/>
        <sz val="11"/>
        <color theme="1"/>
        <rFont val="Calibri"/>
        <family val="2"/>
        <scheme val="minor"/>
      </rPr>
      <t>Parâmetros CONAMA nº 357</t>
    </r>
    <r>
      <rPr>
        <sz val="11"/>
        <color theme="1"/>
        <rFont val="Calibri"/>
        <family val="2"/>
        <scheme val="minor"/>
      </rPr>
      <t>.</t>
    </r>
  </si>
  <si>
    <t>http://www.bmfbovespa.com.br/pt_br/produtos/indices/indices-de-sustentabilidade/indice-de-sustentabilidade-empresarial-ise.htm</t>
  </si>
  <si>
    <t>www.wri.org/our-work/project/aqueduct</t>
  </si>
  <si>
    <t>Dimensão: Quantidade</t>
  </si>
  <si>
    <t>Dimensão: Qualidade</t>
  </si>
  <si>
    <t>Dimensão: Governança</t>
  </si>
  <si>
    <t>Nível: Empresa</t>
  </si>
  <si>
    <t>Nível: Bacia</t>
  </si>
  <si>
    <t>Nível: Cadeia</t>
  </si>
  <si>
    <t>Reciclagem e reutilização de água</t>
  </si>
  <si>
    <t>Vazamento significativo</t>
  </si>
  <si>
    <t>Vazamento</t>
  </si>
  <si>
    <t>Total de retirada de água</t>
  </si>
  <si>
    <t>Mecanismos formais de queixa</t>
  </si>
  <si>
    <t>Impacto significativo na biodiversidade</t>
  </si>
  <si>
    <t>Investimentos em proteção ambiental</t>
  </si>
  <si>
    <t>Leis e regulamentos ambientais</t>
  </si>
  <si>
    <t xml:space="preserve">Descarga total de água </t>
  </si>
  <si>
    <t>Áreas de alto valor de biodiversidade</t>
  </si>
  <si>
    <t>Bacia hidrográfica</t>
  </si>
  <si>
    <t>Quantidade de determinado poluente transportado ou lançado em um corpo de água receptor, expresso em unidade de massa por tempo (Resolução CONAMA 357 de 17 de março de 2005).</t>
  </si>
  <si>
    <t xml:space="preserve">Demanda Bioquímica de Oxigênio. A DBO é a quantidade de
oxigênio necessária para oxidar a matéria orgânica por
decomposição microbiana aeróbia para uma forma inorgânica
estável. A DBO é normalmente considerada como a quantidade de
oxigênio consumido durante um determinado período de tempo,
numa temperatura de incubação específica. Um período de tempo
de 5 dias numa temperatura de incubação de 20oC é
freqüentemente usado e referido como DBO5,20. É a forma mais
utilizada para se medir a quantidade de matéria orgânica presente
em um corpo d'água, ou seja, mede-se a quantidade de oxigênio
necessário para estabilizar a matéria orgânica com a cooperação
de bactérias aeróbias. Quanto maior o grau de poluição orgânica,
maior será a DBO. A presença de um alto teor de matéria orgânica
pode induzir à completa extinção do oxigênio na água, provocando
o desaparecimento de peixes e outras formas de vida aquática. Um
elevado valor da DBO pode indicar um incremento da microflora
presente e interferir no equilíbrio da vida aquática, além de produzir
sabores e odores desagradáveis e ainda, pode obstruir os filtros de
areia utilizados nas estações de tratamento de água. </t>
  </si>
  <si>
    <t xml:space="preserve">DBO </t>
  </si>
  <si>
    <t xml:space="preserve">É a quantidade de água disponível em um ponto do corpo hídrico
definida a partir das características hidrológicas do curso d’água e o
volume outorgado na bacia correspondente. Considera-se também
disponibilidade como sendo a diferença entre o volume outorgável e
o volume outorgado. </t>
  </si>
  <si>
    <t xml:space="preserve">DQO </t>
  </si>
  <si>
    <t xml:space="preserve">Demanda Química de Oxigênio. Medida da capacidade de
consumo de oxigênio por oxidação química pela matéria orgânica
presente na água ou água residuária. A DQO não diferencia a
matéria orgânica estável e assim não pode ser necessariamente
correlacionada com a demanda bioquímica de oxigênio (DBO). O
teste de DQO é utilizado para medir a quantidade de matéria
orgânica das águas naturais e dos esgotos. Também é usado para
medir a quantidade de matéria orgânica em esgotos que contêm
substâncias tóxicas. Em geral, a DQO é maior que a DBO. </t>
  </si>
  <si>
    <t xml:space="preserve">Substância líquida com predominância de água produzida pelas atividades humanas (esgotos domésticos, resíduos líquidos e gasosos das indústrias etc.) lançada rede de esgotos ou nas águas receptoras (cursos d'água, lago ou aqüífero), com ou sem tratamento e com a finalidade de utilizar essas águas receptoras no seu transporte e diluição. 
</t>
  </si>
  <si>
    <t>Outorga</t>
  </si>
  <si>
    <t>Interna</t>
  </si>
  <si>
    <t>Ambientes aquáticos sensíveis</t>
  </si>
  <si>
    <t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t>
  </si>
  <si>
    <t>Interna (ex: localidade de lançamento de efluentes)
Externa (ex: valor para biodiversidade)</t>
  </si>
  <si>
    <t>Interna
Externa</t>
  </si>
  <si>
    <t>WWF Water Risk Filter
ISE AMB-A 25</t>
  </si>
  <si>
    <t>Magnitude dos impactos dos produtos na qualidade da água</t>
  </si>
  <si>
    <t>Magnitude dos impactos da cadeia na qualidade da água</t>
  </si>
  <si>
    <t>Magnitude dos impactos  empresa na qualidade da água</t>
  </si>
  <si>
    <t>Fornecedores</t>
  </si>
  <si>
    <t>Benchmarking com produtos</t>
  </si>
  <si>
    <t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Qualidade por destino (superfície, subterrânea)</t>
  </si>
  <si>
    <t>Qualidade ideal da água necessária</t>
  </si>
  <si>
    <t>Estudos específicos</t>
  </si>
  <si>
    <t>A empresa fornece aos seus funcionários as condições necessárias de trabalho?</t>
  </si>
  <si>
    <t>Qual é a situação de saúde do ecossistema aquático?</t>
  </si>
  <si>
    <t>Quanto a empresa investe para garantir a qualidade hídrica?</t>
  </si>
  <si>
    <r>
      <t xml:space="preserve"> Nível: Bacia</t>
    </r>
    <r>
      <rPr>
        <sz val="12"/>
        <color theme="0"/>
        <rFont val="Calibri"/>
        <family val="2"/>
        <scheme val="minor"/>
      </rPr>
      <t xml:space="preserve">
Escopo imediatamente externo aos limites da empresa, abarca a atuação da empresa no território, sua relação com outros atores aí presentes, e seus desdobramentos para a saúde da bacia.</t>
    </r>
  </si>
  <si>
    <t>Consulta aos atores da bacia</t>
  </si>
  <si>
    <t>Externa</t>
  </si>
  <si>
    <t>Recursos naturais</t>
  </si>
  <si>
    <t>Queixas solucionadas</t>
  </si>
  <si>
    <t>Vazão total outorgada na bacia</t>
  </si>
  <si>
    <t>Registros/atas do Comitê de Bacia</t>
  </si>
  <si>
    <t>ISE AMB-B 20; OCDE Water Governance Principles</t>
  </si>
  <si>
    <t>Engajamento empresarial com atores da bacia</t>
  </si>
  <si>
    <t>Representatividade na participação dos diferentes setores na tomada de decisão sobre recursos hídricos</t>
  </si>
  <si>
    <t>Participação empresarial em redes</t>
  </si>
  <si>
    <t>Stakeholders da cadeia de valor envolvidos nas avaliações de risco hídrico de sua empresa</t>
  </si>
  <si>
    <t>Consulta aos atores da cadeia</t>
  </si>
  <si>
    <t>Plano de ação a partir de riscos na cadeia</t>
  </si>
  <si>
    <t>Processos gerenciais</t>
  </si>
  <si>
    <t>P4</t>
  </si>
  <si>
    <t>P5</t>
  </si>
  <si>
    <t>P4X</t>
  </si>
  <si>
    <t>P4Y</t>
  </si>
  <si>
    <t>P5X</t>
  </si>
  <si>
    <t>P5Y</t>
  </si>
  <si>
    <t>Capacidade operacional 
Concorrência e mercado
Contábil e financeira
Desenvolvimento de produtos e serviços
Efetividade e eficiência
Indicadores de performance e riscos
Planejamento e orçamento</t>
  </si>
  <si>
    <t>Ambiental
Capacidade operacional 
Desenvolvimento de produtos e serviços
Efetividade e eficiência
Indicadores de performance e riscos
Investimentos e projetos
Planejamento e orçamento
Recursos Naturais</t>
  </si>
  <si>
    <t>Reputação e imagem 
Comunicação e divulgação</t>
  </si>
  <si>
    <t>Recursos naturais
Política pública</t>
  </si>
  <si>
    <t>Recursos naturais
Capacitação</t>
  </si>
  <si>
    <t>Capacidade operacional 
Efetividade e eficiência
Indicadores de performance e riscos
Planejamento e orçamento</t>
  </si>
  <si>
    <t>Indicadores de performance e riscos
Planejamento e orçamento</t>
  </si>
  <si>
    <t>Qual o risco relativo à demanda de água da minha empresa/planta/cadeia em um dado local?</t>
  </si>
  <si>
    <t>Contábil e financeira
Efetividade e eficiência
Indicadores de performance e riscos
Planejamento e orçamento</t>
  </si>
  <si>
    <t xml:space="preserve">Contábil e financeira
Credibilidade
Disponibilidade de capital
Indicadores de performance e riscos
Investimentos e projetos
Planejamento e orçamento
Reputação e imagem
</t>
  </si>
  <si>
    <t>Valor da indisponibilidade hídrica</t>
  </si>
  <si>
    <t xml:space="preserve">Capacidade operacional 
Contábil e financeira
Indicadores de performance e riscos
Planejamento e orçamento
</t>
  </si>
  <si>
    <t>Quanto a empresa poupou com ações de redução de consumo?</t>
  </si>
  <si>
    <t>Qual é o valor dos impactos ambientais negativos relativos a quantidade hídrica?</t>
  </si>
  <si>
    <t>Capacidade operacional
Contábil e financeira
Efetividade e eficiência
Indicadores de performance e riscos
Planejamento e orçamento</t>
  </si>
  <si>
    <r>
      <t>Contábil e financeira
Credibilidade
Disponibilidade de capital
Indicadores de performance e riscos</t>
    </r>
    <r>
      <rPr>
        <sz val="12"/>
        <color theme="1"/>
        <rFont val="Calibri"/>
        <family val="2"/>
        <scheme val="minor"/>
      </rPr>
      <t xml:space="preserve">
Planejamento e orçamento
Reputação e imagem
</t>
    </r>
  </si>
  <si>
    <t>Categoria: Planejamento e desempenho</t>
  </si>
  <si>
    <r>
      <t xml:space="preserve">Nível: Cadeia 
</t>
    </r>
    <r>
      <rPr>
        <sz val="12"/>
        <color theme="0"/>
        <rFont val="Calibri"/>
        <family val="2"/>
        <scheme val="minor"/>
      </rPr>
      <t>Fornecedores e clientes com os quais a empresa tem relação direta ou indireta</t>
    </r>
  </si>
  <si>
    <r>
      <t xml:space="preserve"> Nível: Cadeia</t>
    </r>
    <r>
      <rPr>
        <sz val="12"/>
        <color theme="0"/>
        <rFont val="Calibri"/>
        <family val="2"/>
        <scheme val="minor"/>
      </rPr>
      <t xml:space="preserve">
Fornecedores e clientes com os quais a empresa tem relação direta ou indireta</t>
    </r>
  </si>
  <si>
    <t>Ambientes aquáticos sensíveis podem possuir alto valor para a conservação da biodiversidade ou serem importantes para a manutenção da qualidade no abasteciemento humano.</t>
  </si>
  <si>
    <t>Conjunto de terras onde ocorre a captação de água para um rio principal e seus afluentes; em uma bacia hidrográfica, a água brota de nascentes e escoa para pontos mais baixos, formando córregos, riachos e ribeirões que criam o rio principal.</t>
  </si>
  <si>
    <t xml:space="preserve">Estimativa detalhada da diferença entre a disponibilidade de água e
a demanda pela água dentro de um sistema, por exemplo, uma
bacia hidrográfica, um empreendimento, etc. </t>
  </si>
  <si>
    <t xml:space="preserve">É toda retirada, recolhimento ou aproveitamento de água
proveniente de qualquer corpo hídrico, ou seja, é toda água
captada ou desviada do seu curso natural destinada a qualquer fim,
como abastecimento doméstico, irrigação, uso industrial etc. </t>
  </si>
  <si>
    <t xml:space="preserve">É quando a demanda por água é maior que a disponibilidade
hídrica. Pode ocorrer por conseqüência de fatores climáticos como a
falta de chuva, por exemplo, ou por ações antrópicas (aterramento
de nascentes para uso do solo no meio rural). </t>
  </si>
  <si>
    <t>Demanda de água</t>
  </si>
  <si>
    <t xml:space="preserve">Déficit de água </t>
  </si>
  <si>
    <t xml:space="preserve">Quantidade de água necessária para atender aos usos existentes em
determinada bacia hidrográfica, baseada em elementos de tempo
e de quantidade e relacionada a um ponto específico da bacia.
Considera-se também como demanda de água a requisição ou
ordem das necessidades totais ou quantidades especificadas de
água em uma bacia hidrográfica. </t>
  </si>
  <si>
    <t>A soma de efluentes hídricos descarregados em águas
subterrâneas, águas superficiais, esgotos que desembocam
em rios, oceanos, lagos, pântanos, instalações de tratamento
e lençóis freáticos no período coberto, por meio de:
 - Um ponto de descarga definido (descarga de fontes pontuais)
 - Superfícies terrestres de uma maneira dispersa ou indefinida
(descarga de fontes não pontuais)
 - Águas residuais retiradas da organização por caminhão. A descarga de água da chuva coletada e de esgoto doméstico não é considerada descarga de água.</t>
  </si>
  <si>
    <t xml:space="preserve">Referente a efluente descartado tratado ou não pela organização, ou seja, qualquer recursos que é desprezado e é devolvido ao ambiente externo aos processos da empresa. Aqui efluente e descarte são considerados sem distinção. </t>
  </si>
  <si>
    <t>São atividades que envolvem a imposição, involuntária ou não, de custos ou de benefícios, isto é, que têm efeitos positivos ou negativos sobre terceiros sem que estes tenham oportunidade de o impedir e sem que tenham a obrigação de pagá-los ou o direito de ser indenizados. Quando os efeitos provocados pelas atividades são positivos, estas são designadas por externalidades positivas. Quando os efeitos são negativos, designam-se por externalidades negativas. Exemplos de externalidades positivas são pesquisa e desenvolvimento, pois os seus efeitos sobre a sociedade são geralmente muito positivos sem que esta tenha que pagar pelo seu benefício. Outros exemplos de externalidades positivas são os bens públicos tais como a saúde pública, a infraestrutura viária, a educação, a defesa e segurança, entre diversas outras atividades. Exemplos de externalidades negativas são a poluição ambiental provocada pelas atividades econômicas, a produção de bens não seguros, a produção e consumo de drogas ilícitas, entre outros. Dado que, tal como referido e ao contrário das transações realizadas no mercado, as externalidades envolvem uma imposição involuntária, estas constituem uma por meio da oferta ou da criação de incentivos à oferta de atividade que constituem externalidades positivas (por exemplo, subsidiando a investigação e desenvolvimento ou oferecendo gratuitamente a iluminação pública) e por meio do impedimento ou criação de incentivos à não produção de externalidades negativas (por exemplo, criando regulamentações para controlar a emissão de poluição das fábricas).</t>
  </si>
  <si>
    <t>Impacto ambiental</t>
  </si>
  <si>
    <t xml:space="preserve">É qualquer alteração das propriedades físicas, químicas e biológicas do meio ambiente, causada por qualquer forma de matéria ou energia resultante das atividades humanas, que direta ou indiretamente, podem afetar: a saúde, a segurança e o bem-estar da população; as atividades sociais e econômicas; a biota; as condições estéticas e sanitárias do meio ambiente; e a qualidade dos recursos ambientais. </t>
  </si>
  <si>
    <t>Impactos que podem afetar adversamente, direta ou indiretamente, a integridade de uma área/região geográfica, mudando substancialmente suas características, estruturas e funções ecológicas em toda a área no longo prazo. Isso significa que o habitat, seu nível de população ou as espécies específicas que o tornam importante não podem ser sustentados. No que tange às espécies, um impacto significativo resulta em declínio de população e/ou mudança na distribuição, de modo que o recrutamento natural (reprodução ou imigração de áreas não afetada) não pode voltar a níveis anteriores dentro de um número limitado de gerações. Um impacto significativo também pode afetar o uso de recursos de subsistência ou comerciais a ponto de afetar o bem-estar dos usuários no longo prazo.</t>
  </si>
  <si>
    <t>Refere-se aos regulamentos associados a todos os tipos de
questões ambientais (ou seja, emissões, efluentes e resíduos,
bem como uso de materiais, energia, água e biodiversidade)
aplicáveis à organização. Inclui acordos voluntários obrigatórios
celebrados com autoridades reguladoras como alternativa
à implementação de uma nova regulamentação. Acordos
voluntários podem ser aplicáveis se a organização subscrever
diretamente o acordo ou se órgãos públicos tornarem o acordo
aplicável a organizações em seu território por meio de legislação
ou regulamentação.</t>
  </si>
  <si>
    <t>Sistemas que consistem em procedimentos, funções e normas específicas para atender metodicamente a queixas e solucionar controvérsias. Os mecanismos formais de queixa devem ser legítimos, acessíveis, previsíveis, equitativos, compatíveis com direitos, claros, transparentes e baseados no diálogo e na mediação.</t>
  </si>
  <si>
    <t>É um dos instrumentos de gestão de recursos hídricos. É um ato
administrativo de autorização (licença), mediante o qual o órgão público responsável concede ao usuário o direito de uso da água de uma determinada fonte hídrica, com finalidade específica, por prazo determinado, nos termos e nas condições expressas no respectivo instrumento.</t>
  </si>
  <si>
    <t>O ato de processar águas utilizadas ou residuais por meio de outro ciclo antes de seu tratamento final e descarga no meio ambiente. De modo geral, há três tipos de reciclagem e reutilização de água:
- Águas residuais recicladas no mesmo processo ou maior utilização de água reciclada no ciclo do processo;
- Águas residuais recicladas e reutilizadas em um processo diferente, mas dentro da mesma instalação;
- Águas residuais reutilizadas em outras instalações da organização.</t>
  </si>
  <si>
    <r>
      <t>GRI (2015).</t>
    </r>
    <r>
      <rPr>
        <b/>
        <sz val="11"/>
        <color theme="1"/>
        <rFont val="Calibri"/>
        <family val="2"/>
        <scheme val="minor"/>
      </rPr>
      <t xml:space="preserve"> G4 Diretrizes para relato de sustentabilidade: manual de implementação</t>
    </r>
  </si>
  <si>
    <r>
      <t xml:space="preserve">Dimensão: Quantidade
</t>
    </r>
    <r>
      <rPr>
        <sz val="12"/>
        <color theme="0"/>
        <rFont val="Calibri"/>
        <family val="2"/>
        <scheme val="minor"/>
      </rPr>
      <t xml:space="preserve">Indicadores relacionados ao volume de água disponível, demandado e suas relações com diferentes parâmetros.  
</t>
    </r>
  </si>
  <si>
    <r>
      <t xml:space="preserve">Dimensão: Qualidade
</t>
    </r>
    <r>
      <rPr>
        <sz val="12"/>
        <color theme="0"/>
        <rFont val="Calibri"/>
        <family val="2"/>
        <scheme val="minor"/>
      </rPr>
      <t xml:space="preserve">Indicadores relativos à qualidade da água disponível, demandada, aos fatores de influência sobre a qualidade e parâmetros de análise. 
</t>
    </r>
  </si>
  <si>
    <r>
      <t xml:space="preserve">Dimensão: Governança
</t>
    </r>
    <r>
      <rPr>
        <sz val="12"/>
        <color theme="0"/>
        <rFont val="Calibri"/>
        <family val="2"/>
        <scheme val="minor"/>
      </rPr>
      <t xml:space="preserve">Referente a mecanismos, sistemas e práticas adotados que influenciam o acesso, a distribuição, o uso e a gestão hídrica.
</t>
    </r>
  </si>
  <si>
    <t>Quantidade total de perdas no período (m³) / quantidade total distribuída no perído (m³)</t>
  </si>
  <si>
    <t>Valor bruto (R$)
Investimento total (R$) / m³ de água reduzido</t>
  </si>
  <si>
    <t>Perdas (m³) e custos (R$)
Medidas tomadas para redução de impacto</t>
  </si>
  <si>
    <t>Magnitude dos impactos ambientais negativos significativos, reais e potenciais, relativos à quantidade hídrica da empresa</t>
  </si>
  <si>
    <t>Operações da cadeia de valor em áreas de estresse hídrico</t>
  </si>
  <si>
    <t>Operações em áreas de estresse hídrico</t>
  </si>
  <si>
    <t>Operações da empresa em áreas de estresse hídrico</t>
  </si>
  <si>
    <t>Quantidade de água captada no período</t>
  </si>
  <si>
    <t>Quantidade total de água que entra na empresa em um dado perído (m³ por período) 
% de água captada por fonte  (superficial/subterrânea/ chuva/cia de abastecimento) em relação ao total captado no período</t>
  </si>
  <si>
    <t>TeSE (GVces)</t>
  </si>
  <si>
    <t>Quantidade de água indisponível no período</t>
  </si>
  <si>
    <t xml:space="preserve">Total de água armazenada no local </t>
  </si>
  <si>
    <t>m³ armazenados em cada unidade
Número de dias com interrupção de provisão de água que a quantidade armazenada é capaz de conter</t>
  </si>
  <si>
    <t xml:space="preserve">Total de água recirculada </t>
  </si>
  <si>
    <t>m³ recirculados em determinado período 
% recirculado em relação ao total usado</t>
  </si>
  <si>
    <t xml:space="preserve">Total de água reutilizada </t>
  </si>
  <si>
    <t>m³ reutilizados em determinado período
% de reuso de água em relação ao total usado no período</t>
  </si>
  <si>
    <t>ASPECTOS DA GESTÃO</t>
  </si>
  <si>
    <t>Processos produtivos e gerenciais, atividades e fluxos de comunicação e recursos que acontecem dento dos limites da organização.</t>
  </si>
  <si>
    <r>
      <t xml:space="preserve">Dimensão: Qualidade
</t>
    </r>
    <r>
      <rPr>
        <sz val="12"/>
        <color theme="0"/>
        <rFont val="Calibri"/>
        <family val="2"/>
        <scheme val="minor"/>
      </rPr>
      <t xml:space="preserve">Indicadores relativos à qualidade da água disponível, demandada, aos fatores de influência sobre a qualidade e parâmetros de análise. </t>
    </r>
  </si>
  <si>
    <t xml:space="preserve">Escopo imediatamente externo aos limites da empresa; abarca a atuação da empresa no território, sua relação com outros atores aí presentes, e seus desdobramentos para a saúde da bacia.
</t>
  </si>
  <si>
    <r>
      <t xml:space="preserve">Dimensão: Quantidade
</t>
    </r>
    <r>
      <rPr>
        <sz val="12"/>
        <color theme="0"/>
        <rFont val="Calibri"/>
        <family val="2"/>
        <scheme val="minor"/>
      </rPr>
      <t xml:space="preserve">Indicadores relacionados ao volume de água disponível, demandado e suas relações com diferentes parâmetros.  </t>
    </r>
  </si>
  <si>
    <t>Fornecedores e clientes com os quais a empresa tem relação direta ou indireta.</t>
  </si>
  <si>
    <r>
      <t>Dimensão: Quantidade</t>
    </r>
    <r>
      <rPr>
        <sz val="12"/>
        <color theme="0"/>
        <rFont val="Calibri"/>
        <family val="2"/>
        <scheme val="minor"/>
      </rPr>
      <t xml:space="preserve">
Indicadores relacionados ao volume de água disponível, demandado e suas relações com diferentes parâmetros.  </t>
    </r>
  </si>
  <si>
    <t xml:space="preserve">Indicadores relacionados ao volume de água disponível, demandado e suas relações com diferentes parâmetros.  </t>
  </si>
  <si>
    <t xml:space="preserve">Indicadores relativos à qualidade da água disponível, demandada, aos fatores de influência sobre a qualidade e parâmetros de análise. </t>
  </si>
  <si>
    <t>Referente a mecanismos, sistemas e práticas adotados que influenciam o acesso, a distribuição, o uso e a gestão hídrica.</t>
  </si>
  <si>
    <r>
      <t xml:space="preserve"> Nível: Empresa 
</t>
    </r>
    <r>
      <rPr>
        <sz val="12"/>
        <color theme="0"/>
        <rFont val="Calibri"/>
        <family val="2"/>
        <scheme val="minor"/>
      </rPr>
      <t>Processos produtivos e gerenciais, atividades e fluxos de comunicação e recursos que acontecem dento dos limites da organização.</t>
    </r>
  </si>
  <si>
    <r>
      <t xml:space="preserve">Nível: Bacia 
</t>
    </r>
    <r>
      <rPr>
        <sz val="12"/>
        <color theme="0"/>
        <rFont val="Calibri"/>
        <family val="2"/>
        <scheme val="minor"/>
      </rPr>
      <t>Escopo imediatamente externo aos limites da empresa; abarca a atuação da empresa no território, sua relação com outros atores aí presentes, e seus desdobramentos para a saúde da bacia.</t>
    </r>
  </si>
  <si>
    <t>Aspectos da gestão</t>
  </si>
  <si>
    <t>Este Mapa faz parte da Publicação Panorama sobre Gestão Empresarial de Recursos Hídricos: experiências e aprendizados das Iniciativas Empresariais do Gvces.</t>
  </si>
  <si>
    <t>REFERÊNCIA</t>
  </si>
  <si>
    <t>EmpresaQuantidadeTodos</t>
  </si>
  <si>
    <t>EmpresaQualidadeTodos</t>
  </si>
  <si>
    <t>EmpresaGovernançaTodos</t>
  </si>
  <si>
    <t>BaciaQuantidadeTodos</t>
  </si>
  <si>
    <t>BaciaQualidadeTodos</t>
  </si>
  <si>
    <t>BaciaGovernançaTodos</t>
  </si>
  <si>
    <t>CadeiaQuantidadeTodos</t>
  </si>
  <si>
    <t>CadeiaQualidadeTodos</t>
  </si>
  <si>
    <t>CadeiaGovernançaTodos</t>
  </si>
  <si>
    <t xml:space="preserve">Quantidade de água retornada para a mesma bacia hidrográfica em um curto espaço de tempo (m³)
</t>
  </si>
  <si>
    <t>Qualidade da água devolvida</t>
  </si>
  <si>
    <t>Aderência às regras
Conduta ética
Credibilidade
Obrigação contratual
Planejamento e orçamento
Reputação e imagem</t>
  </si>
  <si>
    <r>
      <t>Gastos totais da empresa em R$ com lançamento de efluentes e gastos por m</t>
    </r>
    <r>
      <rPr>
        <vertAlign val="super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de efluentes</t>
    </r>
  </si>
  <si>
    <t>Gastos necessários para tratar e prevenir a perda de qualidade da água em função de fontes de poluição difusa.</t>
  </si>
  <si>
    <t>Qual impacto da atividade da empresa para outros usuários gerado?</t>
  </si>
  <si>
    <t>Perdas no abastecimento</t>
  </si>
  <si>
    <t xml:space="preserve">Perdas físicas no sistema de abastecimento de água </t>
  </si>
  <si>
    <r>
      <t>Quantidade de água demandada  (m³) / disponibilidade para captação (m³) por localidade em que a organização atua;
Levantamento de locais de atuação da organização que estão em situação d</t>
    </r>
    <r>
      <rPr>
        <sz val="12"/>
        <rFont val="Calibri"/>
        <family val="2"/>
        <scheme val="minor"/>
      </rPr>
      <t xml:space="preserve">e estress hídrico ou risco de escassez 
</t>
    </r>
  </si>
  <si>
    <t>Cadeia de valor em áreas de estresse hídrico</t>
  </si>
  <si>
    <t>Quantidade total de água demandada pela empresa, porém não disponível em um dado período (m³ por período). 
% de água indisponível por fonte (superficial/subterrânea/ chuva/cia de abastecimento)
Limite crítico de água indisponível que inviabiliza as operações de uma dada planta/processo</t>
  </si>
  <si>
    <t>Quantidade de água utilizada e indisponibilizada pela empresa para outros usuários na bacia (balanço hídrico ou uso consuntivo)</t>
  </si>
  <si>
    <t xml:space="preserve">Balanço hídrico ou uso consuntivo  (m³ ): quantidade captada - quantidade devolvida para a mesma micro bacia em um curto espaço de tempo.
</t>
  </si>
  <si>
    <t>Gastos evitados (R$) com a redução de captação de água (bruto ou por produto)</t>
  </si>
  <si>
    <t>Investimentos em ações para a conservação da bacia hidrográfica</t>
  </si>
  <si>
    <t>O QUE PRETENDE VERIFICAR?</t>
  </si>
  <si>
    <t>-</t>
  </si>
  <si>
    <t xml:space="preserve">SNIRH (disponibilidade hídrica) 
</t>
  </si>
  <si>
    <t>GRI G4-EN34/103-2; WWF Water Risk Filter</t>
  </si>
  <si>
    <t>GRI G4-EN34/103-2</t>
  </si>
  <si>
    <t>GRI G4-EN33/308-2</t>
  </si>
  <si>
    <t>GRI G4-EN32/308-1</t>
  </si>
  <si>
    <t>CPD W1.4a
GRI G4-EN29/307-1</t>
  </si>
  <si>
    <t>CDP Water W7.1c
GRI G4-EN29/307-1</t>
  </si>
  <si>
    <t>CPD W1.4a
GRI G4-EN22/306-1
GRI G4-EN29/307-1</t>
  </si>
  <si>
    <t>GRI G4-EN22/306-1
WWF Water Risk Filter
CDP Water W1.2b</t>
  </si>
  <si>
    <t>GRI G4-EN26/306-5 e EN11/304-1
WWF Water Risk Filter</t>
  </si>
  <si>
    <t>ISE
GRI G4-EN10/303-3</t>
  </si>
  <si>
    <t>GRI G4-EN10/303-3</t>
  </si>
  <si>
    <t>GRI EN10/303-3
WWF Water Risk Filter</t>
  </si>
  <si>
    <t>CDP - Water W3.1, W3.2B; 
WRI
CEO Water Mandate’s Corporate Water Disclosure Guidelines
GRI- G4-EN9/303-2</t>
  </si>
  <si>
    <t>WRI, CEO Water Mandate’s Corporate Water Disclosure Guidelines, GRI- G4-EN9/303-2</t>
  </si>
  <si>
    <t>GRI G4-EN8/303-1
WWF Water Risk Filter</t>
  </si>
  <si>
    <t>GRI G4-EN8/303-1
CDP W1.2c</t>
  </si>
  <si>
    <t>TeSE (GVces)
WWF Water Risk Filter
GRI - EN8/303-1
CDP Water W1.2a</t>
  </si>
  <si>
    <t>GRI G4-EN31/103
ISE AMB-A 16</t>
  </si>
  <si>
    <t>TeSE (GVces); WWF Water Risk Filter</t>
  </si>
  <si>
    <t>TeSE (GVces)
WWF Water Risk Filter</t>
  </si>
  <si>
    <t xml:space="preserve">Órgãos ambientais (resolução CONAMA)
GRI G4-EN22/306-1
WWF Water Risk Filter 
TeSE (GVces)
</t>
  </si>
  <si>
    <t>https://www.globalreporting.org/standards/</t>
  </si>
  <si>
    <r>
      <t>GRI (2016).</t>
    </r>
    <r>
      <rPr>
        <b/>
        <sz val="11"/>
        <color theme="1"/>
        <rFont val="Calibri"/>
        <family val="2"/>
        <scheme val="minor"/>
      </rPr>
      <t xml:space="preserve"> GRI Sustainability Reporting Standards (GRI Standards)</t>
    </r>
  </si>
  <si>
    <t>http://portal1.snirh.gov.br/ana/apps/webappviewer/index.html?id=b3d9cbc0b05b466a9cb4c014eba748b3</t>
  </si>
  <si>
    <t>Links</t>
  </si>
  <si>
    <t>http://wwf.panda.org/what_we_do/where_we_work/</t>
  </si>
  <si>
    <t>http://atlas.ana.gov.br/Atlas/forms/Home.aspx</t>
  </si>
  <si>
    <t>http://portal1.snirh.gov.br/ana/apps/webappviewer/index.html?id=3a78c627739e448f8ea7e3e6aa9b7a1b</t>
  </si>
  <si>
    <t>https://www.ibge.gov.br/geociencias-novoportal/atlas/tematicos/2354-np-atlas-de-saneamento/16365-atlas-de-saneamento.html</t>
  </si>
  <si>
    <t>WWF</t>
  </si>
  <si>
    <t>ANA (Atlas)</t>
  </si>
  <si>
    <t>Fornecedores
SNIRH (disponibilidade hídrica)</t>
  </si>
  <si>
    <t>IBGE - Atlas do saneamento</t>
  </si>
  <si>
    <t>SNIRH (disponibilidade hídrica)</t>
  </si>
  <si>
    <t>Comparação entre a quantidade de água demandada pela empresa e a disponibilidade hídrica local</t>
  </si>
  <si>
    <t xml:space="preserve">CDP - Water W3.1, CDP W3.2B; WRI, CEO Water Mandate’s Corporate Water Disclosure Guidelines </t>
  </si>
  <si>
    <t xml:space="preserve">TeSE (GVces)
GRI G4-EN22,G4-EN24  /306-1, 306-3 </t>
  </si>
  <si>
    <t>Recursos naturais
Reputação e imagem                                                                                                                                                                                                                                                                  Relacionamento com atores</t>
  </si>
  <si>
    <t>Recursos naturais
Relacionamento com atores
Reputação e imagem</t>
  </si>
  <si>
    <t>Relacionamento com atores
Reputação e imagem</t>
  </si>
  <si>
    <t>Relacionamento com atores
Recursos naturais</t>
  </si>
  <si>
    <t>Comunicação e divulgação
Relacionamento com atores</t>
  </si>
  <si>
    <t>Recursos naturais 
Relacionamento com atores</t>
  </si>
  <si>
    <t>Comunicação e divulgação 
Relacionamento com atores</t>
  </si>
  <si>
    <t>Relacionamento com atores 
Reputação e imagem</t>
  </si>
  <si>
    <t>Relacionamento com atores 
Recursos naturais</t>
  </si>
  <si>
    <t>Relacionamento com atores
Recursos naturais
Reputação e imagem</t>
  </si>
  <si>
    <t>Plano de contingência para problemas de suprimento e de qualidade da água</t>
  </si>
  <si>
    <t>Plano de contigência para suprimento e qualidade</t>
  </si>
  <si>
    <t>Descrição dos cargos e funções com responsabilidade direta sobre a água</t>
  </si>
  <si>
    <t>Fortalecimento de capacidades institucionais</t>
  </si>
  <si>
    <t>Locais de discussão e decisão que reúnem representantes dos usuários da água, da sociedade civil e governo para discutir e negociar democraticamente e com transparência os diferentes interesses sobre o uso da água na Bacia. Dentre as principais decisões está a elaboração do Plano de Recursos Hídricos da Bacia.
Podem arbitrar os conflitos relacionados aos recursos hídricos.</t>
  </si>
  <si>
    <t>Processo contínuo de revigoramento e soma das estruturas, recursos, relações, regras, valores e comportamentos de um conjunto de instituições que atuam numa localidade definida, para diminuir a assimetria de poder e, consequentemente, ampliar diálogos interorganizacionais efetivos.</t>
  </si>
  <si>
    <t>Balanço hídrico</t>
  </si>
  <si>
    <t>Captação de água</t>
  </si>
  <si>
    <t>Carga poluidora</t>
  </si>
  <si>
    <t>Comitês de bacia</t>
  </si>
  <si>
    <t xml:space="preserve">Disponibilidade hídrica </t>
  </si>
  <si>
    <t>WWF Water Risk Filter
Órgãos ambientais (resolução CONAMA)</t>
  </si>
  <si>
    <t>Comunicação sobre gestão de recursos hídricos</t>
  </si>
  <si>
    <t>Comunidade impactada</t>
  </si>
  <si>
    <t>Comunidade impactada pelo consumo de água da bacia em comparação com a abrangência das ações de mitigação dos impactos</t>
  </si>
  <si>
    <t>Área, perfil e número de atores impactados em comparação com o público das ações de mitigação dos impactos. Para análise dos impactos, considerar inclusive a importância cultural dos recursos hídricos e corpos d`água para os atores presentes no território</t>
  </si>
  <si>
    <t xml:space="preserve">Relacionamento com atores
Reputação e imagem
</t>
  </si>
  <si>
    <t>Existência de plano de contingência atualizado que, por meio de uma avaliação técnica qualitativa, atende o objetivo de treinar, organizar, orientar, facilitar, agilizar e uniformizar as ações necessárias às respostas de controle e combate às ocorrências anormais.</t>
  </si>
  <si>
    <t>Volume captado de água por tipo de usuário: atual e projeção futura das quantidades retiradas da bacia por cada tipo de usuário/demanda, em situações normais e de emergência.</t>
  </si>
  <si>
    <t>Fortalecimento de capacidades na cadeia</t>
  </si>
  <si>
    <t xml:space="preserve">Fortalecimento de capacidades institucionais para participação na gestão de recursos hídricos na cadeia de valor </t>
  </si>
  <si>
    <t>Fortalecimento de capacidades institucionais para participação na gestão de recursos hídricos na bacia</t>
  </si>
  <si>
    <t>Fortalecimento de capacidades na bacia</t>
  </si>
  <si>
    <t>Fortalecimento de capacidades institucionais empresariais para participação na gestão de recursos hídricos</t>
  </si>
  <si>
    <t>Fortalecimento de capacidades empresariais</t>
  </si>
  <si>
    <t>Valoração econômica do impacto (R$)
Dimensões qualitativas do impacto (análise)
Distância em relação ao benchmarking do setor e/ou produto</t>
  </si>
  <si>
    <t>Magnitude dos impactos ambientais negativos significativos, reais e potenciais, relativos à quantidade hídrica utilizada pela cadeia de fornecedores</t>
  </si>
  <si>
    <t xml:space="preserve">Extensão e magnitude dos impactos do uso e do descarte dos produtos </t>
  </si>
  <si>
    <t>Extensão e magnitude dos impactos do uso e do descarte dos seus produtos</t>
  </si>
  <si>
    <t>Valoração das avaliações informadas por auditorias, revisões contratuais, envolvimento de ambas as partes e mecanismos de queixas e reclamações.
Medidas tomadas a esse respeito
Explicação de exceções ao atendimento</t>
  </si>
  <si>
    <t xml:space="preserve">Quantidade outorgada (m³)
Demanda futura da empresa (m³)
% da demanda hídrica da empresa a ser outorgado 
Processos protocolados
Eventos e períodos de suspensão da outorga de captação de água
Número de eventos, quantidade de água (m3) foram reduzidos/suspendidos, período sobre suspensão/redução de outorga de captação. Qualitativamente, justificar suspensões ou reduções. </t>
  </si>
  <si>
    <t>CDP Water W1
WWF Water Risk Filter</t>
  </si>
  <si>
    <t>Capacidade operacional 
Efetividade e eficiência
Aderência às regras
Contábil e financeira
Credibilidade
Disponibilidade de capital
Indicadores de performance e riscos
Integridade
Legal
Planejamento e orçamento
Recursos Naturais
Reputação e imagem</t>
  </si>
  <si>
    <t>Total pago pela água captada em um dado período (R$)
Custo da água captada por metro cubico (R$/m³) 
Comparar ao longo do tempo e nas diferentes unidades</t>
  </si>
  <si>
    <t>Número de sanções, multas, ordens de execução por violações das licenças de captação; Gastos com penalidades e multas em um dado período (R$/período); 
Gastos com penalidades e multas / total de gastos operacionais  em R$ no ano de referência (%); 
Variação em relação ao ano de referência anterior</t>
  </si>
  <si>
    <t xml:space="preserve">Corpos hídricos impactados por descartes e drenagem de água realizados pela organização, visando compreender o impacto na vulnerabilidade da bacia afetada. </t>
  </si>
  <si>
    <t xml:space="preserve">Corpos hídricos impactados pela captação de água realizado pela organização, visando compreender o impacto na vulnerabilidade da bacia afetada. </t>
  </si>
  <si>
    <t>Corpos hídricos significativamente afetados</t>
  </si>
  <si>
    <t>Localidade da captação relacionado à com ambientes aquáticos sensíveis. 
Dimensão e status de proteção (nacional ou internacionalmente), valor da biodiversidade (ex.: número total de espécies protegidas) e habitats relacionados; vulnerabilidade da bacia afetada (índice calculado a partir de indicadores que impactam a disponibilidade e a qualidade hidrica)
- Razão entre área vegetada e área total da bacia (%)
- Razão entre a extensão de cursos d’água com vegetação ciliar e a extensão total de cursos d’água na bacia (%)
- Número de processos erosivos significativos (Un.)</t>
  </si>
  <si>
    <t>Investimento em ações de conservação da bacia</t>
  </si>
  <si>
    <t>Quantidade de recursos destinados à ações de conservação da bacia. 
Comparação com o faturamento bruto anual. 
Ações de conservação da bacia podem ser investimentos em programas de Pagamentos por Serviços Ambientais de nascentes e matas ciliares.</t>
  </si>
  <si>
    <t>Para um determinado parâmetro (ex.: KgDBO), medir a qualidade da água a montante das atividades da empresa e comprar com a qualidade da água a jusante das atividades da empresa.
Número total e volume de vazamentos significativos (que afetem corpos hídricos)</t>
  </si>
  <si>
    <t>Qualidade ideal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t>
  </si>
  <si>
    <t>Qualidade minima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t>
  </si>
  <si>
    <t>Quantidade de água captada no período na cadeia</t>
  </si>
  <si>
    <r>
      <t>Engajamento empresarial com atores da bacia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e para discutir estratégias potenciais para reduzir seu impacto hídrico</t>
    </r>
    <r>
      <rPr>
        <i/>
        <sz val="12"/>
        <color theme="1"/>
        <rFont val="Calibri"/>
        <family val="2"/>
        <scheme val="minor"/>
      </rPr>
      <t/>
    </r>
  </si>
  <si>
    <t>Extenção das ações de mitigação de impactos</t>
  </si>
  <si>
    <t>Mapeamento e priorização de impactos.
Elaboração do plano de ação.
% de execução do plano de ação.
% de atendimento do objetivo.
Monitoramento da métrica definida a partir da valoração do impacto.</t>
  </si>
  <si>
    <t>Gastos (R$) com tratamento e ações necessárias para controlar ou eliminar as fontes de poluição difusa oriundas das atividades da empresa ou fontes de poluição difusa a montante que influenciam a água captada pela empresa (ex: estação de tratamento da água, conservação e restauração de áreas de mata ciliar ou nascentes ou tecnologias apra a redução da carga poluidora)</t>
  </si>
  <si>
    <t>Impacto da empresa na qualidade de água para demais usuários</t>
  </si>
  <si>
    <t>Impacto financeiro por suspensão devido à má qualidade hídrica</t>
  </si>
  <si>
    <t>Impacto financeiro de incidentes relacionados à qualidade de água</t>
  </si>
  <si>
    <t>Sanções, multas, ordens de execução por violações de permissão de lançamento. 
Relação com o total de despesas operacional (DO) no ano de referência
Comparar com variação em relação ao ano de referência anterior</t>
  </si>
  <si>
    <t>Número e gravidade de casos.
Avaliação qualitativa dos mananciais. 
Índice de qualidade da água para abastecimento (0-100)</t>
  </si>
  <si>
    <t>Quantidade e qualidade das instalações de prestação de serviços de água, saneamento e higiene em pleno funcionamento para todos os trabalhadores</t>
  </si>
  <si>
    <t xml:space="preserve">Quantidade e qualidade desses serviços. Inclui acessibilidade para pessoas com deficiência. </t>
  </si>
  <si>
    <t>Impacto financeiro do não atendimento da outorga</t>
  </si>
  <si>
    <t xml:space="preserve">MMA. Glossário </t>
  </si>
  <si>
    <t>MMA</t>
  </si>
  <si>
    <t>SEMAD</t>
  </si>
  <si>
    <r>
      <t xml:space="preserve">Secretaria Estadual do Meio Ambiente e Desenvolvimento Sustentável – SEMAD (2008). </t>
    </r>
    <r>
      <rPr>
        <b/>
        <sz val="11"/>
        <color theme="1"/>
        <rFont val="Calibri"/>
        <family val="2"/>
        <scheme val="minor"/>
      </rPr>
      <t>Glossário de Termos Relacionados à Gestão de Recursos Hídricos Publicação específica para a I Oficina do Sistema Estadual de Informações sobre Recursos Hídricos.</t>
    </r>
  </si>
  <si>
    <r>
      <t xml:space="preserve">GRI (2016).  </t>
    </r>
    <r>
      <rPr>
        <b/>
        <sz val="11"/>
        <color theme="1"/>
        <rFont val="Calibri"/>
        <family val="2"/>
        <scheme val="minor"/>
      </rPr>
      <t>GRI Standards Glossary 2016</t>
    </r>
  </si>
  <si>
    <t>Áreas não sujeitas à proteção legal, mas reconhecidas por suas importantes características de biodiversidade por uma série de organizações governamentais e não governamentais. Elas incluem habitats que são prioritários para preservação (geralmente definidas em Estratégias e Planos de Ação Nacionais para a Biodiversidade elaborados nos termos da “Convenção sobre Diversidade Biológica” das Nações Unidas em 83). Diversas organizações internacionais de preservação já
identificaram áreas específicas de alto valor de biodiversidade.</t>
  </si>
  <si>
    <t>GRI</t>
  </si>
  <si>
    <t>Glossário ISE (2017)</t>
  </si>
  <si>
    <t>FGVces</t>
  </si>
  <si>
    <r>
      <t>Atendimento da outorga (em % de volume): Quantidade total de água captada no período (m³)/ Quantidade de água (m</t>
    </r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 outorgada para o mesmo período. 
Número de ocorrências de não atendimento relativo à outorga de água em determinado período.</t>
    </r>
  </si>
  <si>
    <r>
      <t>Atendimento (em % de volume): Quantidade de efluente total lançado no período (m³)/ Quantidade de efluente (m</t>
    </r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 xml:space="preserve">) outorgado para o mesmo período. 
Número de ocorrências de não atendimento relativo à outorga de lançamento de efluentes em determinado período.  </t>
    </r>
  </si>
  <si>
    <t>Quais os processos adotados para mapeamento, identificação e gestão de conflitos sobre recursos hidrícos?</t>
  </si>
  <si>
    <t>Como se dá o engajamento de atores na gestão de recursos hidrícos?</t>
  </si>
  <si>
    <t>Que informações são disponibilizadas pela empresa sobre a gestão dos recursos hidrícos?</t>
  </si>
  <si>
    <t>Quais os processos e sistemas usados pela empresa para tornar públicas informações relevantes sobre a gestão de recursos hidrícos?</t>
  </si>
  <si>
    <t>Qual a efetividade das ações de comunicação e transparência da empresa sobre a gestão dos recursos hidrícos?</t>
  </si>
  <si>
    <t>Quais os instrumentos existentes para planejamento e gestão de recursos hidrícos?</t>
  </si>
  <si>
    <t>Quais os mecanismos para receber e solucionar denúncias e reclamações relativas à gestão de recursos hidrícos?</t>
  </si>
  <si>
    <t>Como se dá o engajamento da empresa em espaços de governança de recursos hidrícos?</t>
  </si>
  <si>
    <t>Como se dá a participação social em espaços de governança de recursos hidrícos?</t>
  </si>
  <si>
    <t>Quais os conflitos existentes pelo uso de recursos hidrícos?</t>
  </si>
  <si>
    <t>Como se dá o fortalecimento da capacidade institucional para participação na gestão dos recursos hidrícos?</t>
  </si>
  <si>
    <t>Quais os impactos econômicos diretos e indiretos significativos da gestão rotineira de recursos hidrícos?</t>
  </si>
  <si>
    <t>Como os recursos hídricos são utilizados/distribuídos na bacia? Quem são os maiores usuários? Como se dá a prioridade de uso de recusos hídricos dentre esses usuários?</t>
  </si>
  <si>
    <t>Números de planos elaborados, ou em elaboração. 
Razão entre metas previstas no Plano de Bacia e metas efetivamente atingidas (%)</t>
  </si>
  <si>
    <t>Quantidade e tipo de conflitos pelo uso dos recursos hidrícos</t>
  </si>
  <si>
    <t>Número, quantidade de participantes e tipos de ações de fortalecimento realizadas com atores relevantes da bacia, para questões como: 
-análises e diagnósticos, monitoramento e avaliação de ações, políticas e sistemas de gestão de recursos hídricos
-participação em espaços coletivos
-fatores intangíveis, como arranjos e habilidades sociais, valores, processos e hábitos</t>
  </si>
  <si>
    <t>Custo de reposição da água</t>
  </si>
  <si>
    <t>Qual o valor do impacto da empresa?</t>
  </si>
  <si>
    <t>Extensão das ações de mitigação de impactos para produtos e serviços</t>
  </si>
  <si>
    <r>
      <t>Quão eficazes são as medidas tomadas a  respeito dos impactos dos produtos e serviços do negócio?</t>
    </r>
    <r>
      <rPr>
        <sz val="12"/>
        <color rgb="FFFF0000"/>
        <rFont val="Calibri"/>
        <family val="2"/>
        <scheme val="minor"/>
      </rPr>
      <t xml:space="preserve"> Quais são os gargalos para atingir a eficiência?</t>
    </r>
  </si>
  <si>
    <t>Impacto financeiro relacionado à qualidade</t>
  </si>
  <si>
    <t>Áreas de proteção obrigatórias e voluntárias que visam à proteção da bacia hidrográfica e da disponibilidade hídrica</t>
  </si>
  <si>
    <t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t>
  </si>
  <si>
    <t>Área de proteção da bacia hidrográfica</t>
  </si>
  <si>
    <t xml:space="preserve">Qual é o nível de criticidade da bacia considerando? </t>
  </si>
  <si>
    <t xml:space="preserve">Qual é o nível de criticidade (presente e futuro) da bacia? </t>
  </si>
  <si>
    <t>Magnitude dos impactos ambientais negativos significativos reais e potenciais, relativos a qualidade hídrica da empresa</t>
  </si>
  <si>
    <t>Qual é o valor dos impactos ambientais negativos relativos a qualidade hídrica?</t>
  </si>
  <si>
    <t>Magnitude dos impactos ambientais negativos significativos reais e potenciais relativos a qualidade hídrica da cadeia de fornecedores</t>
  </si>
  <si>
    <t>Número de instalações/atividades da cadeia de valor que podem influenciar significativamente seus negócios, operações, receita ou despesa em áreas de stress hídrico</t>
  </si>
  <si>
    <t>Qual o risco relativo à demanda de água da minha cadeia em um dado local?</t>
  </si>
  <si>
    <t>Qualidade do descarte de água (planejados e não planejadas)</t>
  </si>
  <si>
    <t>Número de instalações/plantas/operações em áreas de estresse hídrico
Número de instalações/plantas/operações que podem gerar uma mudança significativa em seus negócios, operações, receita ou despesa em áreas de stresse hídrico
% do total de operações que isso representa
% do faturamento gerado em áreas de estresse hídrico.</t>
  </si>
  <si>
    <r>
      <t>Qual o risco relativo à demanda de água da minha cadeia</t>
    </r>
    <r>
      <rPr>
        <sz val="12"/>
        <color theme="1"/>
        <rFont val="Calibri"/>
        <family val="2"/>
        <scheme val="minor"/>
      </rPr>
      <t>?</t>
    </r>
  </si>
  <si>
    <t>Quantidade de água captada em um dado perído (m³ por período) por elos da cadeia 
% de água captada por fonte na cadeia de valor (superficial/subterrânea/ chuva/cia de abastecimento) em relação ao total captado no período</t>
  </si>
  <si>
    <t>m³ consumidos por unidade de produção/processo/ produto em um dado período 
Evolução em relação à linha de base para um dado período</t>
  </si>
  <si>
    <t>Quantidade de água reduzida por unidade de produção/ processo/ produto</t>
  </si>
  <si>
    <r>
      <rPr>
        <sz val="12"/>
        <rFont val="Calibri"/>
        <family val="2"/>
        <scheme val="minor"/>
      </rPr>
      <t>GEMI Local Water Tool
GRI- G4-EN9/303-2</t>
    </r>
    <r>
      <rPr>
        <sz val="12"/>
        <color theme="1"/>
        <rFont val="Calibri"/>
        <family val="2"/>
        <scheme val="minor"/>
      </rPr>
      <t xml:space="preserve">
WWF Water Risk Filter     TeSE (GVces)
CDP Water W1.2b</t>
    </r>
  </si>
  <si>
    <t xml:space="preserve">Pode ser um indicador composto calculado a partir de indicadores que medem impactos à disponibilidade e à qualidade hidrica: alterações e eventos climáticos (atuais e futuros), crescimento populacional, crescimento economico, etc. </t>
  </si>
  <si>
    <t xml:space="preserve">Relação entre quantidade de água disponível (m³) e demanda de recursos hídricos na bacia (m³)
Disponibilidade em relação à vazão de referência (cap.a fio) e/ou ao volume de regularização (reservatórios)
Variação sazonal (por período) 
Período crítico (mês de inicio e fim)
</t>
  </si>
  <si>
    <t xml:space="preserve">Quais os impactos diretos e indiretos significativos da falhas de gestão de recursos hídricos? </t>
  </si>
  <si>
    <t xml:space="preserve">Atendimento em qualidade de efluente total lançado no período 
Número de ocorrências de não atendimento relativo à outorga de lançamento de efluentes em determinado período.  </t>
  </si>
  <si>
    <t>Identificação de conflitos existentes e potenciais na cadeia de valor</t>
  </si>
  <si>
    <t xml:space="preserve">Levantamento de conflitos pelo uso da água na cadeia de valor. 
Número e % de fornecedores aos quais se solicitou relatórios sobre a utilização, riscos e/ou gestão de água. </t>
  </si>
  <si>
    <t>Informações disponibilizadas em relação aos compromissos voluntários assumidos pela empresa junto a seus diferentes stakeholders</t>
  </si>
  <si>
    <r>
      <t xml:space="preserve">Avaliação </t>
    </r>
    <r>
      <rPr>
        <sz val="12"/>
        <rFont val="Calibri"/>
        <family val="2"/>
        <scheme val="minor"/>
      </rPr>
      <t>sobre as informações disponibilizadas: -atualização das informações, precisão dos dados, adequação de linguagem e formato para cada público, em tempo certo (prévio e em suporte à tomada de decisão, quando aplicável)</t>
    </r>
  </si>
  <si>
    <t>Especificidade para o tratamento do tema 'recursos hídricos', Avaliação qualitativa sobre: - existência de meios definidos e atribuição de responsabilidades para implementação, ligação da política com processos estabelecidos na gestão empresarial, abrangência da política na operação                                           
Nível de implementação: % de medidas implementadas</t>
  </si>
  <si>
    <t>Mecanismos para receber queixas e reclamações relativas a recursos hídricos</t>
  </si>
  <si>
    <t>Canais existentes para queixas e reclamações relativas a recursos hídricos</t>
  </si>
  <si>
    <t>Número de queixas e reclamações relacionadas a recursos hídricos processadas e solucionadas por meio de mecanismo formal</t>
  </si>
  <si>
    <t>Número total de queixas e reclamações recebidas, processadas e solucionadas, específicas sobre recursos hídricos</t>
  </si>
  <si>
    <t xml:space="preserve">Planos e projetos elaborados para gestão de recursos hídricos. </t>
  </si>
  <si>
    <t xml:space="preserve">Número, quantidade e perfil de atores envolvidos, e tipos de ações de fortalecimento realizadas com foco na cadeia de valor, para questões como: 
-análises e diagnósticos, monitoramento e avaliação de ações, políticas e sistemas de gestão de recursos hídricos
-participação em espaços coletivos
-fatores intangíveis, como arranjos e habilidades sociais, valores, processos e hábitos
</t>
  </si>
  <si>
    <t>Abrangência e/ou representatividade em relação à cadeia 
% de implementação do plano</t>
  </si>
  <si>
    <t xml:space="preserve">Critérios para priorização dos stakeholders a ser envolvidos
Número e representatividade de stakeholders envolvidos, por elo da cadeia de valor
</t>
  </si>
  <si>
    <t>Número, quantidade e perfil de atores envolvidos, e tipos de ações de fortalecimento realizadas com colaboradores envolvidos na gestão de recursos hídricos, para questões como:
-análises e diagnósticos, monitoramento e avaliação de ações, políticas e sistemas de gestão de recursos hídricos
-participação em espaços coletivos
-fatores intangíveis, como arranjos e habilidades sociais, valores, processos e hábitos</t>
  </si>
  <si>
    <t>Número, quantidade e perfil de atores envolvidos, e tipos de ações de engajamento realizadas com atores da bacia para:
-mapeamento de necessidades a serem atendidas
-oportunidades para redução do impacto hídrico</t>
  </si>
  <si>
    <t xml:space="preserve">Como se dá o fortalecimento da capacidade institucional para participação na gestão dos recursos hidrícos? </t>
  </si>
  <si>
    <t>Como se dá o fortalecimento da capacidade institucional para participação na gestão dos recursos hidrícos? Como a empresa está buscando melhorar seu desempenho?</t>
  </si>
  <si>
    <t>Planejamento e gestão de outorgas para captação de água e efluentes</t>
  </si>
  <si>
    <t>Planejamento e gestão de outorgas</t>
  </si>
  <si>
    <r>
      <rPr>
        <i/>
        <sz val="12"/>
        <rFont val="Calibri"/>
        <family val="2"/>
        <scheme val="minor"/>
      </rPr>
      <t>Compliance</t>
    </r>
    <r>
      <rPr>
        <sz val="12"/>
        <rFont val="Calibri"/>
        <family val="2"/>
        <scheme val="minor"/>
      </rPr>
      <t xml:space="preserve"> com a outorga de captação</t>
    </r>
  </si>
  <si>
    <r>
      <rPr>
        <i/>
        <sz val="12"/>
        <rFont val="Calibri"/>
        <family val="2"/>
        <scheme val="minor"/>
      </rPr>
      <t>Compliance</t>
    </r>
    <r>
      <rPr>
        <sz val="12"/>
        <rFont val="Calibri"/>
        <family val="2"/>
        <scheme val="minor"/>
      </rPr>
      <t xml:space="preserve"> com a outorga de efluentes</t>
    </r>
  </si>
  <si>
    <t>Como está a  gestão do compliance de recursos hídricos?</t>
  </si>
  <si>
    <t xml:space="preserve">Custo para outros usuários da bacia da água indisponibilizada pela empresa. </t>
  </si>
  <si>
    <t xml:space="preserve">Custo de reposição: balanço hídrico (água captada - água devolvida) multiplicado pelo preço da água importada, isto é trazida de outra bacia. Deve-se somar os custos de logísticas para a importação da água. A DEVESE (FGVCes, 2015), sugere método para este cálculo. </t>
  </si>
  <si>
    <t>Avaliação das ações de mitigação de impactos</t>
  </si>
  <si>
    <t>Avaliação das ações de mitigação de impactos de produtos e serviços</t>
  </si>
  <si>
    <t>Quão eficazes são as medidas tomadas a  respeito dos impactos dos produtos e serviços do negócio?</t>
  </si>
  <si>
    <t xml:space="preserve"> Quantidade de água demandada vs disponibilidade hídrica local</t>
  </si>
  <si>
    <t>Investimentos em eficiência hídrica</t>
  </si>
  <si>
    <t>Valoração do impacto financeiro por suspensão de atividades devido a falta d'água (R$ / período), R$ perda de produção/ano
Custo de reposição</t>
  </si>
  <si>
    <t xml:space="preserve">Custo para empresa da indisponibilidade hídrica </t>
  </si>
  <si>
    <t xml:space="preserve">Economia devido à redução de consumo </t>
  </si>
  <si>
    <t>Quanto a empresa investe para garantir a quantidade hídrica?</t>
  </si>
  <si>
    <t xml:space="preserve">Pode ser um indicador composto calculado a partir de métricas de disponibilidade e à qualidade hidrica, por exemplo: alterações e eventos climáticos (atuais e futuros), crescimento populacional, etc. </t>
  </si>
  <si>
    <t>Contábil e financeiro
Indicadores de performance e riscos
Planejamento e orçamento
Recursos naturais
Reputação e imagem</t>
  </si>
  <si>
    <t>Comunicação e divulgação</t>
  </si>
  <si>
    <t>Aderência às regras
Comunicação e divulgação
Conduta ética
Contábil e financeira
Credibilidade
Indicadores de performance e riscos
Integridade
Investimentos e projetos
Obrigação contratual
Planejamento e orçamento
Reputação e imagem
Satisfação do cliente</t>
  </si>
  <si>
    <t>Aderência às regras
Conduta ética
Contábil e financeira
Indicadores de performance e riscos
Planejamento e orçamento
Reputação e imagem</t>
  </si>
  <si>
    <t>Aderência às regras
Conduta ética
Contábil e financeira
Indicadores de performance e riscos
Investimentos e projetos
Recursos Naturais
Reputação e imagem</t>
  </si>
  <si>
    <t>Aderência às regras
Conduta ética
Contábil e financeira
Indicadores de performance e riscos
Investimentos e projetos
Recursos naturais
Reputação e imagem</t>
  </si>
  <si>
    <r>
      <t xml:space="preserve">Conduta ética
Contábil e financeira
</t>
    </r>
    <r>
      <rPr>
        <sz val="12"/>
        <color theme="1"/>
        <rFont val="Calibri"/>
        <family val="2"/>
        <scheme val="minor"/>
      </rPr>
      <t>Recursos Naturais
Reputação e imagem</t>
    </r>
  </si>
  <si>
    <t xml:space="preserve">Aderência às regras
Conduta ética
Contábil e financeira
Credibilidade
Disponibilidade de capital
Efetividade e eficiência
Indicadores de performance e riscos
Obrigação contratual
Planejamento e orçamento
Relacionamento com acionista
Reputação e imagem
</t>
  </si>
  <si>
    <t>Aderência às regras
Conduta ética
Contábil e financeira
Credibilidade
Obrigação contratual
Planejamento e orçamento
Reputação e imagem</t>
  </si>
  <si>
    <t>Aderência às regras
Conduta ética
Indicadores de performance e riscos</t>
  </si>
  <si>
    <t xml:space="preserve">Aderência às regras
Conduta ética
Contábil e financeira
Credibilidade
Obrigação contratual
Planejamento e orçamento
Reputação e imagem
</t>
  </si>
  <si>
    <r>
      <t>Aderência às regras
Capacidade operacional 
Concorrência e mercado
Conduta ética
Contábil e financeira
Credibilidade</t>
    </r>
    <r>
      <rPr>
        <sz val="12"/>
        <color theme="1"/>
        <rFont val="Calibri"/>
        <family val="2"/>
        <scheme val="minor"/>
      </rPr>
      <t xml:space="preserve">
Efetividade e eficiência
Indicadores de performance e riscos
Planejamento e orçamento
Relacionamento com acionista
Reputação e imagem</t>
    </r>
  </si>
  <si>
    <t xml:space="preserve">Aderência às regras
Capacidade operacional 
Concorrência e mercado
Conduta ética
Contábil e financeira
Credibilidade
Disponibilidade de capital
Efetividade e eficiência
Indicadores de performance e riscos
Investimentos e projetos
Obrigação contratual
Planejamento e orçamento
Relacionamento com acionista
Reputação e imagem
</t>
  </si>
  <si>
    <t>Concorrência e mercado
Efetividade e eficiência
Indicadores de performance e riscos
Reputação e imagem</t>
  </si>
  <si>
    <t xml:space="preserve">Aderência às regras
Capacidade operacional 
Conduta ética
Contábil e financeira
Efetividade e eficiência
Indicadores de performance e riscos
Obrigação contratual
Planejamento e orçamento
Reputação e imagem
</t>
  </si>
  <si>
    <t>Aderência às regras
Comunicação e divulgação
Concorrência e mercado
Conduta ética
Contábil e financeira
Credibilidade
Desenvolvimento de produtos e serviços
Indicadores de performance e riscos
Inovação tecnológica
Integridade
Investimentos e projetos
Planejamento e orçamento
Recursos Naturais
Reputação e imagem
Satisfação do cliente</t>
  </si>
  <si>
    <t>Aderência às regras
Comunicação e divulgação
Conduta ética
Credibilidade
Disponibilidade de capital
Efetividade e eficiência
Indicadores de performance e riscos
Integridade
Investimentos e projetos
Legal
Planejamento e orçamento
Recursos Naturais
Regulamentação
Reputação e imagem</t>
  </si>
  <si>
    <t>Capacidade operacional 
Efetividade e eficiência
Integridade
Planejamento e orçamento
Recursos Naturais
Saúde e segurança</t>
  </si>
  <si>
    <t>Efetividade e eficiência
Indicadores de performance e riscos
Reputação e imagem
Recursos Naturais</t>
  </si>
  <si>
    <r>
      <t xml:space="preserve">Capacidade operacional </t>
    </r>
    <r>
      <rPr>
        <sz val="12"/>
        <color theme="1"/>
        <rFont val="Calibri"/>
        <family val="2"/>
        <scheme val="minor"/>
      </rPr>
      <t xml:space="preserve">
Efetividade e eficiência</t>
    </r>
    <r>
      <rPr>
        <sz val="12"/>
        <color theme="1"/>
        <rFont val="Calibri"/>
        <family val="2"/>
        <scheme val="minor"/>
      </rPr>
      <t xml:space="preserve">
Recursos Naturais</t>
    </r>
  </si>
  <si>
    <t>Capacidade operacional 
Concorrência e mercado
Efetividade e eficiência
Indicadores de performance e riscos
Planejamento e orçamento
Recursos Naturais
Reputação e imagem
Saúde e segurança</t>
  </si>
  <si>
    <t>Comunicação e divulgação
Concorrência e mercado
Conduta ética
Disponibilidade de capital
Investimentos e projetos
Planejamento e orçamento
Recursos Naturais
Reputação e imagem</t>
  </si>
  <si>
    <t>Comunicação e divulgação
Concorrência e mercado
Conduta ética
Credibilidade
Disponibilidade de capital
Investimentos e projetos
Obrigação contratual
Planejamento e orçamento
Recursos Naturais
Reputação e imagem
Satisfação do cliente</t>
  </si>
  <si>
    <t>Comunicação e divulgação
Concorrência e mercado
Conduta ética
Credibilidade
Disponibilidade de capital
Investimentos e projetos
Obrigação contratual
Planejamento e orçamento
Recursos Naturais
Reputação e imagem</t>
  </si>
  <si>
    <t>Aderência às regras
Capacidade operacional 
Conduta ética
Credibilidade
Efetividade e eficiência
Integridade
Legal
Obrigação contratual
Planejamento e orçamento
Recursos Naturais
Regulamentação
Reputação e imagem
Saúde e segurança
Trabalhista</t>
  </si>
  <si>
    <t>Capacidade operacional 
Concorrência e mercado
Custo de oportunidade
Desenvolvimento de produtos e serviços
Efetividade e eficiência
Indicadores de performance e riscos
Investimentos e projetos
Planejamento e orçamento
Recursos Naturais
Satisfação do cliente
Saúde e segurança</t>
  </si>
  <si>
    <t>Compliance com a outorga de captação</t>
  </si>
  <si>
    <t>Compliance com a outorga de efluentes</t>
  </si>
  <si>
    <r>
      <rPr>
        <i/>
        <sz val="12"/>
        <color theme="1"/>
        <rFont val="Calibri"/>
        <family val="2"/>
        <scheme val="minor"/>
      </rPr>
      <t xml:space="preserve">Compliance </t>
    </r>
    <r>
      <rPr>
        <sz val="12"/>
        <color theme="1"/>
        <rFont val="Calibri"/>
        <family val="2"/>
        <scheme val="minor"/>
      </rPr>
      <t>com a outorga de efluentes</t>
    </r>
  </si>
  <si>
    <r>
      <rPr>
        <i/>
        <sz val="12"/>
        <rFont val="Calibri"/>
        <family val="2"/>
        <scheme val="minor"/>
      </rPr>
      <t>Compliance</t>
    </r>
    <r>
      <rPr>
        <sz val="12"/>
        <rFont val="Calibri"/>
        <family val="2"/>
        <scheme val="minor"/>
      </rPr>
      <t xml:space="preserve"> com a outorga para qualidade lançamento de efluentes</t>
    </r>
  </si>
  <si>
    <r>
      <rPr>
        <i/>
        <sz val="12"/>
        <rFont val="Calibri"/>
        <family val="2"/>
        <scheme val="minor"/>
      </rPr>
      <t>Compliance</t>
    </r>
    <r>
      <rPr>
        <sz val="12"/>
        <rFont val="Calibri"/>
        <family val="2"/>
        <scheme val="minor"/>
      </rPr>
      <t xml:space="preserve"> com a outorga para quantidade de lançamento de efluentes</t>
    </r>
  </si>
  <si>
    <r>
      <rPr>
        <i/>
        <sz val="12"/>
        <rFont val="Calibri"/>
        <family val="2"/>
        <scheme val="minor"/>
      </rPr>
      <t>Compliance</t>
    </r>
    <r>
      <rPr>
        <sz val="12"/>
        <rFont val="Calibri"/>
        <family val="2"/>
        <scheme val="minor"/>
      </rPr>
      <t xml:space="preserve"> com a outorga para captação de água </t>
    </r>
  </si>
  <si>
    <t>CBH</t>
  </si>
  <si>
    <t>Comitês de Bacias Hidrográficas (site governo)</t>
  </si>
  <si>
    <r>
      <t xml:space="preserve">Centro de Estudos em Sustentabilidade da Fundação Getulio Vargas - GVCES; International Finance Corporation - IFC (2017). </t>
    </r>
    <r>
      <rPr>
        <b/>
        <sz val="11"/>
        <rFont val="Calibri"/>
        <family val="2"/>
        <scheme val="minor"/>
      </rPr>
      <t>Grandes Obras na Amazônia: Aprendizados e Diretrizes.</t>
    </r>
  </si>
  <si>
    <t>Todos os gastos com proteção ambiental por parte da organização, ou feitas em seu nome, com vistas a prevenir, reduzir, controlar e documentar aspectos, impactos e riscos ambientais. Incluem, também, despesas com descarte, tratamento, saneamento e limpeza.</t>
  </si>
  <si>
    <t>A soma de toda a água trazida para os limites da organização oriunda de todas as fontes (por exemplo, água de superfície, subterrânea, de chuva e abastecimento municipal) para qualquer uso durante o período coberto pelo relatório.</t>
  </si>
  <si>
    <t>Liberação acidental de uma substância perigosa que pode afetar a saúde humana, a terra, a vegetação, ao corpos d’água e o lençol freático.</t>
  </si>
  <si>
    <t>Todos os vazamentos incluídos na demonstração financeira da organização (ex.: devido a passivos e responsabilidades resultantes) ou registrados como vazamentos pela organização.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</si>
</sst>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16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6"/>
      <color theme="1" tint="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32D6B"/>
      <name val="Calibri"/>
      <family val="2"/>
      <scheme val="minor"/>
    </font>
    <font>
      <sz val="9"/>
      <color indexed="81"/>
      <name val="Segoe UI"/>
      <family val="2"/>
    </font>
    <font>
      <vertAlign val="superscript"/>
      <sz val="12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i/>
      <sz val="12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59999389629810485"/>
      </left>
      <right/>
      <top style="thin">
        <color theme="7" tint="0.59999389629810485"/>
      </top>
      <bottom style="thin">
        <color theme="7" tint="0.59999389629810485"/>
      </bottom>
      <diagonal/>
    </border>
    <border>
      <left/>
      <right/>
      <top style="thin">
        <color theme="7" tint="0.59999389629810485"/>
      </top>
      <bottom style="thin">
        <color theme="7" tint="0.59999389629810485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5" tint="0.59999389629810485"/>
      </left>
      <right/>
      <top style="thin">
        <color theme="5" tint="0.59999389629810485"/>
      </top>
      <bottom style="thin">
        <color theme="5" tint="0.59999389629810485"/>
      </bottom>
      <diagonal/>
    </border>
    <border>
      <left/>
      <right/>
      <top style="thin">
        <color theme="5" tint="0.59999389629810485"/>
      </top>
      <bottom style="thin">
        <color theme="5" tint="0.59999389629810485"/>
      </bottom>
      <diagonal/>
    </border>
    <border>
      <left/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theme="7" tint="0.79998168889431442"/>
      </bottom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  <border>
      <left/>
      <right style="thin">
        <color theme="7" tint="0.79998168889431442"/>
      </right>
      <top style="thin">
        <color theme="7" tint="0.79998168889431442"/>
      </top>
      <bottom style="thin">
        <color theme="7" tint="0.7999816888943144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  <border>
      <left/>
      <right/>
      <top style="thin">
        <color rgb="FFCCCCFF"/>
      </top>
      <bottom style="thin">
        <color rgb="FFCCCCFF"/>
      </bottom>
      <diagonal/>
    </border>
    <border>
      <left/>
      <right style="thin">
        <color rgb="FFCCCCFF"/>
      </right>
      <top style="thin">
        <color rgb="FFCCCCFF"/>
      </top>
      <bottom style="thin">
        <color rgb="FFCCCCFF"/>
      </bottom>
      <diagonal/>
    </border>
    <border>
      <left/>
      <right/>
      <top style="thin">
        <color theme="5" tint="0.59999389629810485"/>
      </top>
      <bottom style="thin">
        <color rgb="FFCCCCFF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4" fillId="0" borderId="0" xfId="0" applyFont="1" applyAlignment="1">
      <alignment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5" fillId="0" borderId="0" xfId="0" applyFont="1" applyAlignment="1">
      <alignment vertical="top"/>
    </xf>
    <xf numFmtId="0" fontId="5" fillId="7" borderId="1" xfId="0" applyFont="1" applyFill="1" applyBorder="1" applyAlignment="1">
      <alignment vertical="top" wrapText="1"/>
    </xf>
    <xf numFmtId="0" fontId="5" fillId="0" borderId="0" xfId="0" applyFont="1" applyAlignment="1">
      <alignment horizontal="left" vertical="top"/>
    </xf>
    <xf numFmtId="0" fontId="5" fillId="7" borderId="1" xfId="0" applyFont="1" applyFill="1" applyBorder="1" applyAlignment="1">
      <alignment vertical="top"/>
    </xf>
    <xf numFmtId="0" fontId="6" fillId="7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vertical="top" wrapText="1"/>
    </xf>
    <xf numFmtId="0" fontId="5" fillId="7" borderId="1" xfId="0" applyFont="1" applyFill="1" applyBorder="1" applyAlignment="1">
      <alignment horizontal="left" vertical="top" wrapText="1"/>
    </xf>
    <xf numFmtId="0" fontId="5" fillId="7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7" borderId="1" xfId="0" applyFont="1" applyFill="1" applyBorder="1" applyAlignment="1">
      <alignment horizontal="left" vertical="center" wrapText="1"/>
    </xf>
    <xf numFmtId="0" fontId="10" fillId="10" borderId="1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 wrapText="1"/>
    </xf>
    <xf numFmtId="0" fontId="10" fillId="10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5" fillId="7" borderId="2" xfId="0" applyFont="1" applyFill="1" applyBorder="1" applyAlignment="1">
      <alignment vertical="top"/>
    </xf>
    <xf numFmtId="0" fontId="6" fillId="7" borderId="1" xfId="0" applyFont="1" applyFill="1" applyBorder="1" applyAlignment="1">
      <alignment horizontal="left" vertical="top" wrapText="1"/>
    </xf>
    <xf numFmtId="0" fontId="13" fillId="0" borderId="0" xfId="0" applyFont="1" applyAlignment="1">
      <alignment vertical="top"/>
    </xf>
    <xf numFmtId="0" fontId="5" fillId="3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top" wrapText="1"/>
    </xf>
    <xf numFmtId="0" fontId="5" fillId="9" borderId="3" xfId="0" applyFont="1" applyFill="1" applyBorder="1" applyAlignment="1">
      <alignment horizontal="left" vertical="top" wrapText="1"/>
    </xf>
    <xf numFmtId="0" fontId="6" fillId="8" borderId="1" xfId="0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vertical="top" wrapText="1"/>
    </xf>
    <xf numFmtId="0" fontId="13" fillId="4" borderId="5" xfId="0" applyFont="1" applyFill="1" applyBorder="1" applyAlignment="1">
      <alignment horizontal="left" vertical="top"/>
    </xf>
    <xf numFmtId="0" fontId="13" fillId="5" borderId="5" xfId="0" applyFont="1" applyFill="1" applyBorder="1" applyAlignment="1">
      <alignment horizontal="left" vertical="top"/>
    </xf>
    <xf numFmtId="0" fontId="13" fillId="12" borderId="5" xfId="0" applyFont="1" applyFill="1" applyBorder="1" applyAlignment="1">
      <alignment vertical="top"/>
    </xf>
    <xf numFmtId="0" fontId="14" fillId="4" borderId="6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top" wrapText="1"/>
    </xf>
    <xf numFmtId="0" fontId="14" fillId="4" borderId="6" xfId="0" applyFont="1" applyFill="1" applyBorder="1" applyAlignment="1">
      <alignment horizontal="center" vertical="top"/>
    </xf>
    <xf numFmtId="0" fontId="14" fillId="5" borderId="6" xfId="0" applyFont="1" applyFill="1" applyBorder="1" applyAlignment="1">
      <alignment horizontal="center" vertical="top"/>
    </xf>
    <xf numFmtId="0" fontId="14" fillId="12" borderId="6" xfId="0" applyFont="1" applyFill="1" applyBorder="1" applyAlignment="1">
      <alignment vertical="top"/>
    </xf>
    <xf numFmtId="0" fontId="14" fillId="9" borderId="7" xfId="0" applyFont="1" applyFill="1" applyBorder="1" applyAlignment="1">
      <alignment vertical="top"/>
    </xf>
    <xf numFmtId="0" fontId="6" fillId="2" borderId="2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top"/>
    </xf>
    <xf numFmtId="0" fontId="6" fillId="7" borderId="1" xfId="0" applyFont="1" applyFill="1" applyBorder="1" applyAlignment="1">
      <alignment horizontal="left" vertical="center"/>
    </xf>
    <xf numFmtId="0" fontId="2" fillId="0" borderId="0" xfId="0" applyFont="1"/>
    <xf numFmtId="0" fontId="0" fillId="0" borderId="0" xfId="0" applyFont="1"/>
    <xf numFmtId="0" fontId="2" fillId="13" borderId="0" xfId="0" applyFont="1" applyFill="1"/>
    <xf numFmtId="0" fontId="2" fillId="14" borderId="0" xfId="0" applyFont="1" applyFill="1"/>
    <xf numFmtId="0" fontId="2" fillId="7" borderId="0" xfId="0" applyFont="1" applyFill="1"/>
    <xf numFmtId="0" fontId="2" fillId="15" borderId="0" xfId="0" applyFont="1" applyFill="1"/>
    <xf numFmtId="0" fontId="2" fillId="16" borderId="0" xfId="0" applyFont="1" applyFill="1"/>
    <xf numFmtId="0" fontId="2" fillId="17" borderId="0" xfId="0" applyFont="1" applyFill="1"/>
    <xf numFmtId="0" fontId="2" fillId="18" borderId="0" xfId="0" applyFont="1" applyFill="1"/>
    <xf numFmtId="0" fontId="2" fillId="12" borderId="0" xfId="0" applyFont="1" applyFill="1"/>
    <xf numFmtId="0" fontId="2" fillId="19" borderId="0" xfId="0" applyFont="1" applyFill="1"/>
    <xf numFmtId="0" fontId="2" fillId="20" borderId="0" xfId="0" applyFont="1" applyFill="1"/>
    <xf numFmtId="0" fontId="0" fillId="0" borderId="0" xfId="0" applyFill="1"/>
    <xf numFmtId="0" fontId="0" fillId="8" borderId="22" xfId="0" applyFill="1" applyBorder="1"/>
    <xf numFmtId="0" fontId="0" fillId="8" borderId="0" xfId="0" applyFill="1" applyBorder="1"/>
    <xf numFmtId="0" fontId="0" fillId="8" borderId="0" xfId="0" applyFill="1" applyBorder="1" applyAlignment="1">
      <alignment vertical="center" wrapText="1"/>
    </xf>
    <xf numFmtId="0" fontId="0" fillId="8" borderId="0" xfId="0" applyFill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2" fillId="0" borderId="0" xfId="0" applyFont="1" applyFill="1" applyBorder="1"/>
    <xf numFmtId="0" fontId="5" fillId="0" borderId="0" xfId="0" applyFont="1" applyFill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0" fontId="5" fillId="19" borderId="0" xfId="0" applyFont="1" applyFill="1" applyAlignment="1">
      <alignment vertical="top"/>
    </xf>
    <xf numFmtId="0" fontId="5" fillId="19" borderId="0" xfId="0" applyFont="1" applyFill="1" applyAlignment="1">
      <alignment horizontal="left" vertical="top"/>
    </xf>
    <xf numFmtId="0" fontId="5" fillId="22" borderId="0" xfId="0" applyFont="1" applyFill="1" applyBorder="1" applyAlignment="1">
      <alignment horizontal="left" vertical="top"/>
    </xf>
    <xf numFmtId="0" fontId="15" fillId="8" borderId="0" xfId="0" applyFont="1" applyFill="1" applyBorder="1" applyAlignment="1">
      <alignment horizontal="left" vertical="center" wrapText="1"/>
    </xf>
    <xf numFmtId="0" fontId="15" fillId="8" borderId="0" xfId="0" applyFont="1" applyFill="1" applyBorder="1" applyAlignment="1">
      <alignment vertical="center" wrapText="1"/>
    </xf>
    <xf numFmtId="0" fontId="2" fillId="5" borderId="0" xfId="0" applyFont="1" applyFill="1"/>
    <xf numFmtId="0" fontId="0" fillId="0" borderId="1" xfId="0" applyBorder="1" applyAlignment="1">
      <alignment horizontal="left" vertical="top" wrapText="1"/>
    </xf>
    <xf numFmtId="0" fontId="18" fillId="0" borderId="1" xfId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7" borderId="3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center" vertical="center"/>
    </xf>
    <xf numFmtId="0" fontId="0" fillId="0" borderId="0" xfId="0" applyNumberFormat="1"/>
    <xf numFmtId="0" fontId="14" fillId="0" borderId="0" xfId="0" applyFont="1" applyAlignment="1">
      <alignment horizontal="left"/>
    </xf>
    <xf numFmtId="0" fontId="2" fillId="24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0" fillId="0" borderId="34" xfId="0" applyBorder="1" applyAlignment="1">
      <alignment horizontal="left" vertical="top" wrapText="1"/>
    </xf>
    <xf numFmtId="0" fontId="0" fillId="0" borderId="35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0" fillId="0" borderId="0" xfId="0" applyFont="1"/>
    <xf numFmtId="0" fontId="19" fillId="0" borderId="0" xfId="0" applyFont="1"/>
    <xf numFmtId="0" fontId="24" fillId="17" borderId="0" xfId="0" applyFont="1" applyFill="1" applyAlignment="1">
      <alignment horizontal="left"/>
    </xf>
    <xf numFmtId="0" fontId="6" fillId="17" borderId="0" xfId="0" applyFont="1" applyFill="1" applyAlignment="1">
      <alignment horizontal="left" wrapText="1"/>
    </xf>
    <xf numFmtId="0" fontId="2" fillId="0" borderId="1" xfId="0" applyFont="1" applyBorder="1" applyAlignment="1">
      <alignment horizontal="left" vertical="top" wrapText="1"/>
    </xf>
    <xf numFmtId="0" fontId="18" fillId="0" borderId="1" xfId="1" applyBorder="1" applyAlignment="1">
      <alignment wrapText="1"/>
    </xf>
    <xf numFmtId="0" fontId="14" fillId="0" borderId="0" xfId="0" applyFont="1" applyAlignment="1">
      <alignment vertical="top"/>
    </xf>
    <xf numFmtId="0" fontId="6" fillId="17" borderId="0" xfId="0" applyFont="1" applyFill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vertical="top" wrapText="1"/>
    </xf>
    <xf numFmtId="0" fontId="20" fillId="0" borderId="1" xfId="0" applyFont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0" fontId="2" fillId="0" borderId="0" xfId="0" applyFont="1" applyAlignment="1">
      <alignment horizontal="center"/>
    </xf>
    <xf numFmtId="0" fontId="1" fillId="9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 wrapText="1"/>
    </xf>
    <xf numFmtId="0" fontId="1" fillId="9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left" vertical="top" wrapText="1"/>
    </xf>
    <xf numFmtId="0" fontId="1" fillId="9" borderId="2" xfId="0" applyFont="1" applyFill="1" applyBorder="1" applyAlignment="1">
      <alignment vertical="top"/>
    </xf>
    <xf numFmtId="0" fontId="5" fillId="0" borderId="3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center" vertical="top"/>
    </xf>
    <xf numFmtId="0" fontId="5" fillId="5" borderId="0" xfId="0" applyFont="1" applyFill="1" applyAlignment="1">
      <alignment vertical="top"/>
    </xf>
    <xf numFmtId="0" fontId="1" fillId="7" borderId="1" xfId="0" applyFont="1" applyFill="1" applyBorder="1" applyAlignment="1">
      <alignment vertical="top" wrapText="1"/>
    </xf>
    <xf numFmtId="0" fontId="1" fillId="12" borderId="3" xfId="0" applyFont="1" applyFill="1" applyBorder="1" applyAlignment="1">
      <alignment horizontal="left" vertical="top" wrapText="1"/>
    </xf>
    <xf numFmtId="0" fontId="1" fillId="12" borderId="1" xfId="0" applyFont="1" applyFill="1" applyBorder="1" applyAlignment="1">
      <alignment horizontal="left" vertical="top" wrapText="1"/>
    </xf>
    <xf numFmtId="0" fontId="6" fillId="7" borderId="2" xfId="0" applyFont="1" applyFill="1" applyBorder="1" applyAlignment="1">
      <alignment vertical="top" wrapText="1"/>
    </xf>
    <xf numFmtId="0" fontId="1" fillId="22" borderId="0" xfId="0" applyFont="1" applyFill="1" applyBorder="1" applyAlignment="1">
      <alignment horizontal="left" vertical="top"/>
    </xf>
    <xf numFmtId="0" fontId="0" fillId="8" borderId="36" xfId="0" applyFill="1" applyBorder="1"/>
    <xf numFmtId="0" fontId="0" fillId="8" borderId="39" xfId="0" applyFill="1" applyBorder="1"/>
    <xf numFmtId="0" fontId="1" fillId="12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top"/>
    </xf>
    <xf numFmtId="0" fontId="1" fillId="9" borderId="1" xfId="0" applyFont="1" applyFill="1" applyBorder="1" applyAlignment="1">
      <alignment vertical="top"/>
    </xf>
    <xf numFmtId="0" fontId="1" fillId="9" borderId="1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top"/>
    </xf>
    <xf numFmtId="0" fontId="1" fillId="19" borderId="0" xfId="0" applyFont="1" applyFill="1" applyAlignment="1">
      <alignment vertical="top"/>
    </xf>
    <xf numFmtId="0" fontId="1" fillId="0" borderId="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left" vertical="top"/>
    </xf>
    <xf numFmtId="0" fontId="1" fillId="7" borderId="1" xfId="0" applyFont="1" applyFill="1" applyBorder="1" applyAlignment="1">
      <alignment vertical="center" wrapText="1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Font="1" applyAlignment="1">
      <alignment horizontal="left" indent="1"/>
    </xf>
    <xf numFmtId="0" fontId="14" fillId="0" borderId="0" xfId="0" applyFont="1" applyAlignment="1">
      <alignment vertical="top" wrapText="1"/>
    </xf>
    <xf numFmtId="0" fontId="28" fillId="17" borderId="0" xfId="0" applyFont="1" applyFill="1" applyAlignment="1">
      <alignment horizontal="left" wrapText="1"/>
    </xf>
    <xf numFmtId="0" fontId="1" fillId="8" borderId="1" xfId="0" applyFont="1" applyFill="1" applyBorder="1" applyAlignment="1">
      <alignment horizontal="left" vertical="center" wrapText="1"/>
    </xf>
    <xf numFmtId="0" fontId="0" fillId="28" borderId="12" xfId="0" applyFill="1" applyBorder="1"/>
    <xf numFmtId="0" fontId="0" fillId="28" borderId="10" xfId="0" applyFill="1" applyBorder="1"/>
    <xf numFmtId="0" fontId="0" fillId="28" borderId="14" xfId="0" applyFill="1" applyBorder="1"/>
    <xf numFmtId="0" fontId="0" fillId="28" borderId="17" xfId="0" applyFill="1" applyBorder="1"/>
    <xf numFmtId="0" fontId="0" fillId="28" borderId="20" xfId="0" applyFill="1" applyBorder="1"/>
    <xf numFmtId="0" fontId="0" fillId="8" borderId="44" xfId="0" applyFill="1" applyBorder="1"/>
    <xf numFmtId="0" fontId="0" fillId="8" borderId="45" xfId="0" applyFill="1" applyBorder="1"/>
    <xf numFmtId="0" fontId="0" fillId="8" borderId="46" xfId="0" applyFill="1" applyBorder="1"/>
    <xf numFmtId="0" fontId="0" fillId="8" borderId="47" xfId="0" applyFill="1" applyBorder="1"/>
    <xf numFmtId="0" fontId="0" fillId="8" borderId="48" xfId="0" applyFill="1" applyBorder="1"/>
    <xf numFmtId="0" fontId="14" fillId="14" borderId="49" xfId="0" applyFont="1" applyFill="1" applyBorder="1" applyAlignment="1">
      <alignment horizontal="center"/>
    </xf>
    <xf numFmtId="0" fontId="0" fillId="8" borderId="50" xfId="0" applyFill="1" applyBorder="1"/>
    <xf numFmtId="0" fontId="2" fillId="14" borderId="51" xfId="0" applyFont="1" applyFill="1" applyBorder="1" applyAlignment="1">
      <alignment horizontal="center"/>
    </xf>
    <xf numFmtId="0" fontId="1" fillId="14" borderId="51" xfId="0" applyFont="1" applyFill="1" applyBorder="1" applyAlignment="1">
      <alignment vertical="center" wrapText="1"/>
    </xf>
    <xf numFmtId="0" fontId="17" fillId="27" borderId="53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" fillId="22" borderId="31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vertical="top" wrapText="1"/>
    </xf>
    <xf numFmtId="0" fontId="0" fillId="0" borderId="0" xfId="0" applyNumberFormat="1" applyAlignment="1">
      <alignment horizontal="left" vertical="top" wrapText="1"/>
    </xf>
    <xf numFmtId="0" fontId="24" fillId="17" borderId="0" xfId="0" applyFont="1" applyFill="1" applyAlignment="1">
      <alignment horizontal="left" vertical="top" wrapText="1"/>
    </xf>
    <xf numFmtId="0" fontId="2" fillId="24" borderId="0" xfId="0" applyFont="1" applyFill="1" applyAlignment="1">
      <alignment horizontal="left" vertical="top" wrapText="1"/>
    </xf>
    <xf numFmtId="0" fontId="0" fillId="0" borderId="1" xfId="0" applyNumberFormat="1" applyBorder="1" applyAlignment="1">
      <alignment horizontal="left" vertical="top" wrapText="1"/>
    </xf>
    <xf numFmtId="0" fontId="0" fillId="0" borderId="0" xfId="0" applyNumberForma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left" indent="1"/>
    </xf>
    <xf numFmtId="0" fontId="13" fillId="12" borderId="5" xfId="0" applyFont="1" applyFill="1" applyBorder="1" applyAlignment="1">
      <alignment vertical="top" wrapText="1"/>
    </xf>
    <xf numFmtId="0" fontId="14" fillId="12" borderId="6" xfId="0" applyFont="1" applyFill="1" applyBorder="1" applyAlignment="1">
      <alignment vertical="top" wrapText="1"/>
    </xf>
    <xf numFmtId="0" fontId="5" fillId="12" borderId="3" xfId="0" applyFont="1" applyFill="1" applyBorder="1" applyAlignment="1">
      <alignment horizontal="left" vertical="top" wrapText="1"/>
    </xf>
    <xf numFmtId="0" fontId="29" fillId="0" borderId="0" xfId="0" applyFont="1" applyAlignment="1">
      <alignment vertical="top" wrapText="1"/>
    </xf>
    <xf numFmtId="0" fontId="0" fillId="28" borderId="55" xfId="0" applyFill="1" applyBorder="1"/>
    <xf numFmtId="0" fontId="0" fillId="8" borderId="57" xfId="0" applyFill="1" applyBorder="1"/>
    <xf numFmtId="0" fontId="7" fillId="9" borderId="11" xfId="0" applyFont="1" applyFill="1" applyBorder="1" applyAlignment="1">
      <alignment vertical="center" wrapText="1"/>
    </xf>
    <xf numFmtId="0" fontId="7" fillId="6" borderId="9" xfId="0" applyFont="1" applyFill="1" applyBorder="1" applyAlignment="1">
      <alignment vertical="center" wrapText="1"/>
    </xf>
    <xf numFmtId="0" fontId="7" fillId="21" borderId="13" xfId="0" applyFont="1" applyFill="1" applyBorder="1" applyAlignment="1">
      <alignment vertical="center" wrapText="1"/>
    </xf>
    <xf numFmtId="0" fontId="7" fillId="3" borderId="16" xfId="0" applyFont="1" applyFill="1" applyBorder="1" applyAlignment="1">
      <alignment vertical="center" wrapText="1"/>
    </xf>
    <xf numFmtId="0" fontId="7" fillId="23" borderId="19" xfId="0" applyFont="1" applyFill="1" applyBorder="1" applyAlignment="1">
      <alignment vertical="center" wrapText="1"/>
    </xf>
    <xf numFmtId="0" fontId="7" fillId="29" borderId="54" xfId="0" applyFont="1" applyFill="1" applyBorder="1" applyAlignment="1">
      <alignment vertical="center" wrapText="1"/>
    </xf>
    <xf numFmtId="0" fontId="2" fillId="30" borderId="0" xfId="0" applyFont="1" applyFill="1"/>
    <xf numFmtId="0" fontId="1" fillId="11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1" fillId="12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/>
    </xf>
    <xf numFmtId="0" fontId="5" fillId="22" borderId="0" xfId="0" applyFont="1" applyFill="1" applyBorder="1" applyAlignment="1">
      <alignment horizontal="left" vertical="center"/>
    </xf>
    <xf numFmtId="0" fontId="5" fillId="19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center"/>
    </xf>
    <xf numFmtId="0" fontId="1" fillId="22" borderId="0" xfId="0" applyFont="1" applyFill="1" applyBorder="1" applyAlignment="1">
      <alignment horizontal="left" vertical="center"/>
    </xf>
    <xf numFmtId="0" fontId="5" fillId="19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6" fillId="7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9" borderId="3" xfId="0" quotePrefix="1" applyFont="1" applyFill="1" applyBorder="1" applyAlignment="1">
      <alignment horizontal="left" vertical="center" wrapText="1"/>
    </xf>
    <xf numFmtId="0" fontId="18" fillId="9" borderId="1" xfId="1" applyFill="1" applyBorder="1" applyAlignment="1">
      <alignment vertical="top" wrapText="1"/>
    </xf>
    <xf numFmtId="0" fontId="18" fillId="9" borderId="1" xfId="1" applyFill="1" applyBorder="1" applyAlignment="1">
      <alignment horizontal="left" vertical="top" wrapText="1"/>
    </xf>
    <xf numFmtId="0" fontId="1" fillId="0" borderId="0" xfId="0" applyFont="1" applyAlignment="1">
      <alignment vertical="top"/>
    </xf>
    <xf numFmtId="0" fontId="18" fillId="9" borderId="1" xfId="1" applyFill="1" applyBorder="1" applyAlignment="1">
      <alignment vertical="center" wrapText="1"/>
    </xf>
    <xf numFmtId="0" fontId="18" fillId="9" borderId="0" xfId="1" applyFill="1" applyAlignment="1">
      <alignment wrapText="1"/>
    </xf>
    <xf numFmtId="0" fontId="18" fillId="31" borderId="1" xfId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top"/>
    </xf>
    <xf numFmtId="0" fontId="6" fillId="12" borderId="3" xfId="0" applyFont="1" applyFill="1" applyBorder="1" applyAlignment="1">
      <alignment vertical="top" wrapText="1"/>
    </xf>
    <xf numFmtId="0" fontId="1" fillId="7" borderId="3" xfId="0" applyFont="1" applyFill="1" applyBorder="1" applyAlignment="1">
      <alignment horizontal="left" vertical="center" wrapText="1"/>
    </xf>
    <xf numFmtId="0" fontId="11" fillId="8" borderId="1" xfId="0" applyFont="1" applyFill="1" applyBorder="1" applyAlignment="1">
      <alignment vertical="center" wrapText="1"/>
    </xf>
    <xf numFmtId="0" fontId="0" fillId="9" borderId="1" xfId="0" applyFill="1" applyBorder="1" applyAlignment="1">
      <alignment horizontal="left" vertical="top"/>
    </xf>
    <xf numFmtId="0" fontId="17" fillId="27" borderId="28" xfId="0" applyFont="1" applyFill="1" applyBorder="1" applyAlignment="1">
      <alignment horizontal="center" vertical="center" wrapText="1"/>
    </xf>
    <xf numFmtId="0" fontId="17" fillId="27" borderId="29" xfId="0" applyFont="1" applyFill="1" applyBorder="1" applyAlignment="1">
      <alignment horizontal="center" vertical="center"/>
    </xf>
    <xf numFmtId="0" fontId="17" fillId="27" borderId="30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18" fillId="0" borderId="32" xfId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18" fillId="0" borderId="45" xfId="1" applyBorder="1" applyAlignment="1">
      <alignment horizontal="center" vertical="center"/>
    </xf>
    <xf numFmtId="0" fontId="18" fillId="0" borderId="35" xfId="1" applyBorder="1" applyAlignment="1">
      <alignment horizontal="center" vertical="center" wrapText="1"/>
    </xf>
    <xf numFmtId="0" fontId="6" fillId="8" borderId="3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0" fillId="9" borderId="0" xfId="0" applyFill="1" applyAlignment="1">
      <alignment vertical="top" wrapText="1"/>
    </xf>
    <xf numFmtId="0" fontId="1" fillId="8" borderId="1" xfId="0" applyFont="1" applyFill="1" applyBorder="1" applyAlignment="1">
      <alignment horizontal="left" vertical="top" wrapText="1"/>
    </xf>
    <xf numFmtId="0" fontId="1" fillId="0" borderId="24" xfId="0" applyFont="1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28" fillId="17" borderId="0" xfId="0" applyFont="1" applyFill="1" applyAlignment="1">
      <alignment horizontal="left" vertical="top" wrapText="1"/>
    </xf>
    <xf numFmtId="0" fontId="10" fillId="0" borderId="1" xfId="0" applyFont="1" applyFill="1" applyBorder="1" applyAlignment="1">
      <alignment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25" fillId="0" borderId="31" xfId="0" applyFont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20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" fillId="8" borderId="3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top" wrapText="1"/>
    </xf>
    <xf numFmtId="0" fontId="18" fillId="0" borderId="0" xfId="1" quotePrefix="1" applyAlignment="1">
      <alignment horizontal="center"/>
    </xf>
    <xf numFmtId="0" fontId="18" fillId="0" borderId="0" xfId="1" applyAlignment="1">
      <alignment horizontal="center"/>
    </xf>
    <xf numFmtId="0" fontId="1" fillId="28" borderId="37" xfId="0" applyFont="1" applyFill="1" applyBorder="1" applyAlignment="1">
      <alignment horizontal="left" vertical="center" wrapText="1"/>
    </xf>
    <xf numFmtId="0" fontId="1" fillId="28" borderId="38" xfId="0" applyFont="1" applyFill="1" applyBorder="1" applyAlignment="1">
      <alignment horizontal="left" vertical="center" wrapText="1"/>
    </xf>
    <xf numFmtId="0" fontId="1" fillId="28" borderId="40" xfId="0" applyFont="1" applyFill="1" applyBorder="1" applyAlignment="1">
      <alignment horizontal="left" vertical="center" wrapText="1"/>
    </xf>
    <xf numFmtId="0" fontId="1" fillId="28" borderId="41" xfId="0" applyFont="1" applyFill="1" applyBorder="1" applyAlignment="1">
      <alignment horizontal="left" vertical="center" wrapText="1"/>
    </xf>
    <xf numFmtId="0" fontId="1" fillId="14" borderId="51" xfId="0" applyFont="1" applyFill="1" applyBorder="1" applyAlignment="1">
      <alignment horizontal="center" vertical="top" wrapText="1"/>
    </xf>
    <xf numFmtId="0" fontId="1" fillId="14" borderId="52" xfId="0" applyFont="1" applyFill="1" applyBorder="1" applyAlignment="1">
      <alignment horizontal="center" vertical="top" wrapText="1"/>
    </xf>
    <xf numFmtId="0" fontId="7" fillId="8" borderId="44" xfId="0" applyFont="1" applyFill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7" fillId="8" borderId="45" xfId="0" applyFont="1" applyFill="1" applyBorder="1" applyAlignment="1">
      <alignment horizontal="center"/>
    </xf>
    <xf numFmtId="0" fontId="1" fillId="28" borderId="14" xfId="0" applyFont="1" applyFill="1" applyBorder="1" applyAlignment="1">
      <alignment horizontal="left" vertical="center" wrapText="1"/>
    </xf>
    <xf numFmtId="0" fontId="1" fillId="28" borderId="15" xfId="0" applyFont="1" applyFill="1" applyBorder="1" applyAlignment="1">
      <alignment horizontal="left" vertical="center" wrapText="1"/>
    </xf>
    <xf numFmtId="0" fontId="1" fillId="28" borderId="17" xfId="0" applyFont="1" applyFill="1" applyBorder="1" applyAlignment="1">
      <alignment horizontal="left" vertical="center" wrapText="1"/>
    </xf>
    <xf numFmtId="0" fontId="1" fillId="28" borderId="18" xfId="0" applyFont="1" applyFill="1" applyBorder="1" applyAlignment="1">
      <alignment horizontal="left" vertical="center" wrapText="1"/>
    </xf>
    <xf numFmtId="0" fontId="1" fillId="28" borderId="20" xfId="0" applyFont="1" applyFill="1" applyBorder="1" applyAlignment="1">
      <alignment horizontal="left" vertical="center" wrapText="1"/>
    </xf>
    <xf numFmtId="0" fontId="18" fillId="28" borderId="20" xfId="1" applyFill="1" applyBorder="1" applyAlignment="1">
      <alignment horizontal="left" vertical="center" wrapText="1"/>
    </xf>
    <xf numFmtId="0" fontId="1" fillId="28" borderId="21" xfId="0" applyFont="1" applyFill="1" applyBorder="1" applyAlignment="1">
      <alignment horizontal="left" vertical="center" wrapText="1"/>
    </xf>
    <xf numFmtId="0" fontId="1" fillId="28" borderId="55" xfId="0" applyFont="1" applyFill="1" applyBorder="1" applyAlignment="1">
      <alignment horizontal="left" vertical="center" wrapText="1"/>
    </xf>
    <xf numFmtId="0" fontId="1" fillId="28" borderId="56" xfId="0" applyFont="1" applyFill="1" applyBorder="1" applyAlignment="1">
      <alignment horizontal="left" vertical="center" wrapText="1"/>
    </xf>
    <xf numFmtId="0" fontId="22" fillId="26" borderId="42" xfId="0" applyFont="1" applyFill="1" applyBorder="1" applyAlignment="1">
      <alignment horizontal="left"/>
    </xf>
    <xf numFmtId="0" fontId="22" fillId="26" borderId="4" xfId="0" applyFont="1" applyFill="1" applyBorder="1" applyAlignment="1">
      <alignment horizontal="left"/>
    </xf>
    <xf numFmtId="0" fontId="22" fillId="26" borderId="43" xfId="0" applyFont="1" applyFill="1" applyBorder="1" applyAlignment="1">
      <alignment horizontal="left"/>
    </xf>
    <xf numFmtId="0" fontId="22" fillId="26" borderId="42" xfId="0" applyFont="1" applyFill="1" applyBorder="1" applyAlignment="1">
      <alignment horizontal="left" vertical="center" wrapText="1"/>
    </xf>
    <xf numFmtId="0" fontId="22" fillId="26" borderId="4" xfId="0" applyFont="1" applyFill="1" applyBorder="1" applyAlignment="1">
      <alignment horizontal="left" vertical="center" wrapText="1"/>
    </xf>
    <xf numFmtId="0" fontId="22" fillId="26" borderId="43" xfId="0" applyFont="1" applyFill="1" applyBorder="1" applyAlignment="1">
      <alignment horizontal="left" vertical="center" wrapText="1"/>
    </xf>
    <xf numFmtId="0" fontId="16" fillId="8" borderId="0" xfId="0" applyFont="1" applyFill="1" applyBorder="1" applyAlignment="1">
      <alignment horizontal="center" vertical="center" wrapText="1"/>
    </xf>
    <xf numFmtId="0" fontId="14" fillId="14" borderId="26" xfId="0" applyFont="1" applyFill="1" applyBorder="1" applyAlignment="1">
      <alignment horizontal="center"/>
    </xf>
    <xf numFmtId="0" fontId="14" fillId="14" borderId="22" xfId="0" applyFont="1" applyFill="1" applyBorder="1" applyAlignment="1">
      <alignment horizontal="center"/>
    </xf>
    <xf numFmtId="0" fontId="14" fillId="14" borderId="23" xfId="0" applyFont="1" applyFill="1" applyBorder="1" applyAlignment="1">
      <alignment horizontal="center"/>
    </xf>
    <xf numFmtId="0" fontId="1" fillId="8" borderId="27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/>
    </xf>
    <xf numFmtId="0" fontId="1" fillId="8" borderId="25" xfId="0" applyFont="1" applyFill="1" applyBorder="1" applyAlignment="1">
      <alignment horizontal="center"/>
    </xf>
    <xf numFmtId="0" fontId="23" fillId="8" borderId="27" xfId="0" applyFont="1" applyFill="1" applyBorder="1" applyAlignment="1">
      <alignment horizontal="center"/>
    </xf>
    <xf numFmtId="0" fontId="23" fillId="8" borderId="24" xfId="0" applyFont="1" applyFill="1" applyBorder="1" applyAlignment="1">
      <alignment horizontal="center"/>
    </xf>
    <xf numFmtId="0" fontId="23" fillId="8" borderId="25" xfId="0" applyFont="1" applyFill="1" applyBorder="1" applyAlignment="1">
      <alignment horizontal="center"/>
    </xf>
    <xf numFmtId="0" fontId="12" fillId="0" borderId="0" xfId="0" applyFont="1" applyAlignment="1">
      <alignment horizontal="left" vertical="center" wrapText="1"/>
    </xf>
    <xf numFmtId="0" fontId="14" fillId="9" borderId="4" xfId="0" applyFont="1" applyFill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21" fillId="0" borderId="0" xfId="0" applyFont="1" applyAlignment="1">
      <alignment horizontal="left"/>
    </xf>
    <xf numFmtId="0" fontId="22" fillId="25" borderId="0" xfId="0" applyFont="1" applyFill="1" applyAlignment="1">
      <alignment horizontal="left" vertical="top" wrapText="1"/>
    </xf>
    <xf numFmtId="0" fontId="22" fillId="25" borderId="0" xfId="0" applyFont="1" applyFill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0" fontId="5" fillId="19" borderId="0" xfId="0" applyFont="1" applyFill="1" applyBorder="1" applyAlignment="1">
      <alignment horizontal="center" vertical="top"/>
    </xf>
  </cellXfs>
  <cellStyles count="2">
    <cellStyle name="Hiperlink" xfId="1" builtinId="8"/>
    <cellStyle name="Normal" xfId="0" builtinId="0"/>
  </cellStyles>
  <dxfs count="2">
    <dxf>
      <font>
        <color theme="1"/>
      </font>
    </dxf>
    <dxf>
      <font>
        <color auto="1"/>
      </font>
    </dxf>
  </dxfs>
  <tableStyles count="0" defaultTableStyle="TableStyleMedium2" defaultPivotStyle="PivotStyleLight16"/>
  <colors>
    <mruColors>
      <color rgb="FFCCCCFF"/>
      <color rgb="FFCC99FF"/>
      <color rgb="FFFF7D7D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99263301413072E-2"/>
          <c:y val="0.10832780170777832"/>
          <c:w val="0.824705962564388"/>
          <c:h val="0.753025075758393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'Apoio 2'!$B$8</c:f>
              <c:strCache>
                <c:ptCount val="1"/>
                <c:pt idx="0">
                  <c:v>P1</c:v>
                </c:pt>
              </c:strCache>
            </c:strRef>
          </c:tx>
          <c:spPr>
            <a:ln w="25400" cap="rnd">
              <a:solidFill>
                <a:schemeClr val="bg1"/>
              </a:solidFill>
              <a:round/>
            </a:ln>
            <a:effectLst>
              <a:glow rad="63500">
                <a:schemeClr val="bg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>
                <a:glow rad="63500">
                  <a:schemeClr val="bg1">
                    <a:alpha val="40000"/>
                  </a:schemeClr>
                </a:glow>
              </a:effectLst>
            </c:spPr>
          </c:marker>
          <c:xVal>
            <c:numRef>
              <c:f>'Apoio 2'!$C$8</c:f>
              <c:numCache>
                <c:formatCode>General</c:formatCode>
                <c:ptCount val="1"/>
                <c:pt idx="0">
                  <c:v>1.35</c:v>
                </c:pt>
              </c:numCache>
            </c:numRef>
          </c:xVal>
          <c:yVal>
            <c:numRef>
              <c:f>'Apoio 2'!$D$8</c:f>
              <c:numCache>
                <c:formatCode>General</c:formatCode>
                <c:ptCount val="1"/>
                <c:pt idx="0">
                  <c:v>2.7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E5-4662-A304-662F4EFDEDF3}"/>
            </c:ext>
          </c:extLst>
        </c:ser>
        <c:ser>
          <c:idx val="1"/>
          <c:order val="1"/>
          <c:tx>
            <c:strRef>
              <c:f>'Apoio 2'!$B$9</c:f>
              <c:strCache>
                <c:ptCount val="1"/>
                <c:pt idx="0">
                  <c:v>P2</c:v>
                </c:pt>
              </c:strCache>
            </c:strRef>
          </c:tx>
          <c:spPr>
            <a:ln w="25400" cap="rnd">
              <a:solidFill>
                <a:schemeClr val="bg1"/>
              </a:solidFill>
              <a:round/>
            </a:ln>
            <a:effectLst>
              <a:glow rad="63500">
                <a:schemeClr val="bg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>
                <a:glow rad="63500">
                  <a:schemeClr val="bg1">
                    <a:alpha val="40000"/>
                  </a:schemeClr>
                </a:glow>
              </a:effectLst>
            </c:spPr>
          </c:marker>
          <c:xVal>
            <c:numRef>
              <c:f>'Apoio 2'!$C$9</c:f>
              <c:numCache>
                <c:formatCode>General</c:formatCode>
                <c:ptCount val="1"/>
                <c:pt idx="0">
                  <c:v>2</c:v>
                </c:pt>
              </c:numCache>
            </c:numRef>
          </c:xVal>
          <c:yVal>
            <c:numRef>
              <c:f>'Apoio 2'!$D$9</c:f>
              <c:numCache>
                <c:formatCode>General</c:formatCode>
                <c:ptCount val="1"/>
                <c:pt idx="0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5-4662-A304-662F4EFDEDF3}"/>
            </c:ext>
          </c:extLst>
        </c:ser>
        <c:ser>
          <c:idx val="2"/>
          <c:order val="2"/>
          <c:tx>
            <c:strRef>
              <c:f>'Apoio 2'!$B$10</c:f>
              <c:strCache>
                <c:ptCount val="1"/>
                <c:pt idx="0">
                  <c:v>P3</c:v>
                </c:pt>
              </c:strCache>
            </c:strRef>
          </c:tx>
          <c:spPr>
            <a:ln w="25400" cap="rnd">
              <a:solidFill>
                <a:schemeClr val="bg1"/>
              </a:solidFill>
              <a:round/>
            </a:ln>
            <a:effectLst>
              <a:glow rad="76200">
                <a:schemeClr val="bg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>
                <a:glow rad="76200">
                  <a:schemeClr val="bg1">
                    <a:alpha val="40000"/>
                  </a:schemeClr>
                </a:glow>
              </a:effectLst>
            </c:spPr>
          </c:marker>
          <c:xVal>
            <c:numRef>
              <c:f>'Apoio 2'!$C$10</c:f>
              <c:numCache>
                <c:formatCode>General</c:formatCode>
                <c:ptCount val="1"/>
                <c:pt idx="0">
                  <c:v>0.85</c:v>
                </c:pt>
              </c:numCache>
            </c:numRef>
          </c:xVal>
          <c:yVal>
            <c:numRef>
              <c:f>'Apoio 2'!$D$10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FE5-4662-A304-662F4EFDEDF3}"/>
            </c:ext>
          </c:extLst>
        </c:ser>
        <c:ser>
          <c:idx val="3"/>
          <c:order val="3"/>
          <c:tx>
            <c:strRef>
              <c:f>'Apoio 2'!$B$11</c:f>
              <c:strCache>
                <c:ptCount val="1"/>
                <c:pt idx="0">
                  <c:v>P4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bg1"/>
                  </a:solidFill>
                </a:ln>
                <a:effectLst>
                  <a:glow rad="63500">
                    <a:schemeClr val="bg1">
                      <a:alpha val="40000"/>
                    </a:schemeClr>
                  </a:glow>
                </a:effectLst>
              </c:spPr>
            </c:marker>
            <c:bubble3D val="0"/>
            <c:spPr>
              <a:ln w="19050" cap="rnd">
                <a:solidFill>
                  <a:schemeClr val="accent4"/>
                </a:solidFill>
                <a:round/>
              </a:ln>
              <a:effectLst>
                <a:glow rad="63500">
                  <a:schemeClr val="bg1">
                    <a:alpha val="40000"/>
                  </a:schemeClr>
                </a:glow>
              </a:effectLst>
            </c:spPr>
            <c:extLst>
              <c:ext xmlns:c16="http://schemas.microsoft.com/office/drawing/2014/chart" uri="{C3380CC4-5D6E-409C-BE32-E72D297353CC}">
                <c16:uniqueId val="{00000003-D705-499A-815F-E5315DD9D17C}"/>
              </c:ext>
            </c:extLst>
          </c:dPt>
          <c:xVal>
            <c:numRef>
              <c:f>'Apoio 2'!$C$11</c:f>
            </c:numRef>
          </c:xVal>
          <c:yVal>
            <c:numRef>
              <c:f>'Apoio 2'!$D$11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05-499A-815F-E5315DD9D17C}"/>
            </c:ext>
          </c:extLst>
        </c:ser>
        <c:ser>
          <c:idx val="4"/>
          <c:order val="4"/>
          <c:tx>
            <c:strRef>
              <c:f>'Apoio 2'!$B$12</c:f>
              <c:strCache>
                <c:ptCount val="1"/>
                <c:pt idx="0">
                  <c:v>P5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bg1"/>
                </a:solidFill>
                <a:ln w="9525">
                  <a:solidFill>
                    <a:schemeClr val="bg1"/>
                  </a:solidFill>
                </a:ln>
                <a:effectLst>
                  <a:glow rad="63500">
                    <a:schemeClr val="bg1">
                      <a:alpha val="39000"/>
                    </a:schemeClr>
                  </a:glow>
                </a:effectLst>
              </c:spPr>
            </c:marker>
            <c:bubble3D val="0"/>
            <c:spPr>
              <a:ln w="19050" cap="rnd">
                <a:solidFill>
                  <a:schemeClr val="bg1"/>
                </a:solidFill>
                <a:round/>
              </a:ln>
              <a:effectLst>
                <a:glow rad="63500">
                  <a:schemeClr val="bg1">
                    <a:alpha val="39000"/>
                  </a:schemeClr>
                </a:glow>
              </a:effectLst>
            </c:spPr>
            <c:extLst>
              <c:ext xmlns:c16="http://schemas.microsoft.com/office/drawing/2014/chart" uri="{C3380CC4-5D6E-409C-BE32-E72D297353CC}">
                <c16:uniqueId val="{00000004-D705-499A-815F-E5315DD9D17C}"/>
              </c:ext>
            </c:extLst>
          </c:dPt>
          <c:xVal>
            <c:numRef>
              <c:f>'Apoio 2'!$C$12</c:f>
            </c:numRef>
          </c:xVal>
          <c:yVal>
            <c:numRef>
              <c:f>'Apoio 2'!$D$12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05-499A-815F-E5315DD9D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77648"/>
        <c:axId val="209478208"/>
      </c:scatterChart>
      <c:valAx>
        <c:axId val="209477648"/>
        <c:scaling>
          <c:orientation val="minMax"/>
          <c:max val="5"/>
        </c:scaling>
        <c:delete val="1"/>
        <c:axPos val="b"/>
        <c:numFmt formatCode="General" sourceLinked="1"/>
        <c:majorTickMark val="none"/>
        <c:minorTickMark val="none"/>
        <c:tickLblPos val="nextTo"/>
        <c:crossAx val="209478208"/>
        <c:crosses val="autoZero"/>
        <c:crossBetween val="midCat"/>
      </c:valAx>
      <c:valAx>
        <c:axId val="209478208"/>
        <c:scaling>
          <c:orientation val="minMax"/>
          <c:max val="4"/>
        </c:scaling>
        <c:delete val="1"/>
        <c:axPos val="l"/>
        <c:numFmt formatCode="General" sourceLinked="1"/>
        <c:majorTickMark val="none"/>
        <c:minorTickMark val="none"/>
        <c:tickLblPos val="nextTo"/>
        <c:crossAx val="209477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54799507129705E-2"/>
          <c:y val="0.108327822167227"/>
          <c:w val="0.82554296865972698"/>
          <c:h val="0.7530250757583939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'Apoio 2'!$F$8</c:f>
              <c:strCache>
                <c:ptCount val="1"/>
                <c:pt idx="0">
                  <c:v>P1</c:v>
                </c:pt>
              </c:strCache>
            </c:strRef>
          </c:tx>
          <c:spPr>
            <a:ln w="25400" cap="rnd">
              <a:solidFill>
                <a:schemeClr val="bg1"/>
              </a:solidFill>
              <a:round/>
            </a:ln>
            <a:effectLst>
              <a:glow rad="63500">
                <a:schemeClr val="bg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>
                <a:glow rad="63500">
                  <a:schemeClr val="bg1">
                    <a:alpha val="40000"/>
                  </a:schemeClr>
                </a:glow>
              </a:effectLst>
            </c:spPr>
          </c:marker>
          <c:xVal>
            <c:numRef>
              <c:f>'Apoio 2'!$G$8</c:f>
              <c:numCache>
                <c:formatCode>General</c:formatCode>
                <c:ptCount val="1"/>
                <c:pt idx="0">
                  <c:v>0.65</c:v>
                </c:pt>
              </c:numCache>
            </c:numRef>
          </c:xVal>
          <c:yVal>
            <c:numRef>
              <c:f>'Apoio 2'!$H$8</c:f>
              <c:numCache>
                <c:formatCode>General</c:formatCode>
                <c:ptCount val="1"/>
                <c:pt idx="0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3F-46D6-B629-915CF55BF950}"/>
            </c:ext>
          </c:extLst>
        </c:ser>
        <c:ser>
          <c:idx val="1"/>
          <c:order val="1"/>
          <c:tx>
            <c:strRef>
              <c:f>'Apoio 2'!$F$9</c:f>
              <c:strCache>
                <c:ptCount val="1"/>
                <c:pt idx="0">
                  <c:v>P2</c:v>
                </c:pt>
              </c:strCache>
            </c:strRef>
          </c:tx>
          <c:spPr>
            <a:ln w="25400" cap="rnd">
              <a:solidFill>
                <a:schemeClr val="bg1"/>
              </a:solidFill>
              <a:round/>
            </a:ln>
            <a:effectLst>
              <a:glow rad="63500">
                <a:schemeClr val="bg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>
                <a:glow rad="63500">
                  <a:schemeClr val="bg1">
                    <a:alpha val="40000"/>
                  </a:schemeClr>
                </a:glow>
              </a:effectLst>
            </c:spPr>
          </c:marker>
          <c:xVal>
            <c:numRef>
              <c:f>'Apoio 2'!$G$9</c:f>
              <c:numCache>
                <c:formatCode>General</c:formatCode>
                <c:ptCount val="1"/>
                <c:pt idx="0">
                  <c:v>1.1499999999999999</c:v>
                </c:pt>
              </c:numCache>
            </c:numRef>
          </c:xVal>
          <c:yVal>
            <c:numRef>
              <c:f>'Apoio 2'!$H$9</c:f>
              <c:numCache>
                <c:formatCode>General</c:formatCode>
                <c:ptCount val="1"/>
                <c:pt idx="0">
                  <c:v>2.7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3F-46D6-B629-915CF55BF950}"/>
            </c:ext>
          </c:extLst>
        </c:ser>
        <c:ser>
          <c:idx val="2"/>
          <c:order val="2"/>
          <c:tx>
            <c:strRef>
              <c:f>'Apoio 2'!$F$10</c:f>
              <c:strCache>
                <c:ptCount val="1"/>
                <c:pt idx="0">
                  <c:v>P3</c:v>
                </c:pt>
              </c:strCache>
            </c:strRef>
          </c:tx>
          <c:spPr>
            <a:ln w="25400" cap="rnd">
              <a:solidFill>
                <a:schemeClr val="bg1"/>
              </a:solidFill>
              <a:round/>
            </a:ln>
            <a:effectLst>
              <a:glow rad="76200">
                <a:schemeClr val="bg1">
                  <a:alpha val="40000"/>
                </a:schemeClr>
              </a:glow>
            </a:effectLst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bg1"/>
                </a:solidFill>
              </a:ln>
              <a:effectLst>
                <a:glow rad="76200">
                  <a:schemeClr val="bg1">
                    <a:alpha val="40000"/>
                  </a:schemeClr>
                </a:glow>
              </a:effectLst>
            </c:spPr>
          </c:marker>
          <c:xVal>
            <c:numRef>
              <c:f>'Apoio 2'!$G$10</c:f>
              <c:numCache>
                <c:formatCode>General</c:formatCode>
                <c:ptCount val="1"/>
                <c:pt idx="0">
                  <c:v>1.8</c:v>
                </c:pt>
              </c:numCache>
            </c:numRef>
          </c:xVal>
          <c:yVal>
            <c:numRef>
              <c:f>'Apoio 2'!$H$10</c:f>
              <c:numCache>
                <c:formatCode>General</c:formatCode>
                <c:ptCount val="1"/>
                <c:pt idx="0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3F-46D6-B629-915CF55BF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9515936"/>
        <c:axId val="204137008"/>
      </c:scatterChart>
      <c:valAx>
        <c:axId val="269515936"/>
        <c:scaling>
          <c:orientation val="minMax"/>
          <c:max val="5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4137008"/>
        <c:crosses val="autoZero"/>
        <c:crossBetween val="midCat"/>
      </c:valAx>
      <c:valAx>
        <c:axId val="204137008"/>
        <c:scaling>
          <c:orientation val="minMax"/>
          <c:max val="4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951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trodu&#231;&#227;o!A1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Lista completa de indicadores'!A1"/><Relationship Id="rId13" Type="http://schemas.openxmlformats.org/officeDocument/2006/relationships/hyperlink" Target="#BaciaQualidade!A1"/><Relationship Id="rId18" Type="http://schemas.openxmlformats.org/officeDocument/2006/relationships/hyperlink" Target="#EmpresaQuantidade!A1"/><Relationship Id="rId3" Type="http://schemas.openxmlformats.org/officeDocument/2006/relationships/hyperlink" Target="#Bacia!A1"/><Relationship Id="rId21" Type="http://schemas.openxmlformats.org/officeDocument/2006/relationships/hyperlink" Target="http://gvces.com.br/iniciativas-empresariais-ie" TargetMode="External"/><Relationship Id="rId7" Type="http://schemas.openxmlformats.org/officeDocument/2006/relationships/hyperlink" Target="#Gloss&#225;rio!A1"/><Relationship Id="rId12" Type="http://schemas.openxmlformats.org/officeDocument/2006/relationships/hyperlink" Target="#CadeiaQualidade!A1"/><Relationship Id="rId17" Type="http://schemas.openxmlformats.org/officeDocument/2006/relationships/hyperlink" Target="#BaciaGovernan&#231;a!A1"/><Relationship Id="rId2" Type="http://schemas.openxmlformats.org/officeDocument/2006/relationships/hyperlink" Target="#Empresa!A1"/><Relationship Id="rId16" Type="http://schemas.openxmlformats.org/officeDocument/2006/relationships/hyperlink" Target="#BaciaQuantidade!A1"/><Relationship Id="rId20" Type="http://schemas.openxmlformats.org/officeDocument/2006/relationships/hyperlink" Target="#Entrevistados!A1"/><Relationship Id="rId1" Type="http://schemas.openxmlformats.org/officeDocument/2006/relationships/image" Target="../media/image2.jpg"/><Relationship Id="rId6" Type="http://schemas.openxmlformats.org/officeDocument/2006/relationships/hyperlink" Target="#Refer&#234;ncias!A1"/><Relationship Id="rId11" Type="http://schemas.openxmlformats.org/officeDocument/2006/relationships/hyperlink" Target="#Governan&#231;a!A1"/><Relationship Id="rId5" Type="http://schemas.openxmlformats.org/officeDocument/2006/relationships/hyperlink" Target="#'Fichas dos indicadores'!A1"/><Relationship Id="rId15" Type="http://schemas.openxmlformats.org/officeDocument/2006/relationships/hyperlink" Target="#CadeiaGovernan&#231;a!A1"/><Relationship Id="rId23" Type="http://schemas.openxmlformats.org/officeDocument/2006/relationships/hyperlink" Target="http://gvces.com.br/gestao-empresarial-de-recursos-hidricos-experiencias-aprendizados-e-proximas-fronteiras-da-gestao-empresarial-da-agua-empresa-bacia-e-cadeia-de-valor/?locale=pt-br" TargetMode="External"/><Relationship Id="rId10" Type="http://schemas.openxmlformats.org/officeDocument/2006/relationships/hyperlink" Target="#Quantidade!A1"/><Relationship Id="rId19" Type="http://schemas.openxmlformats.org/officeDocument/2006/relationships/hyperlink" Target="#EmpresaGovernan&#231;a!A1"/><Relationship Id="rId4" Type="http://schemas.openxmlformats.org/officeDocument/2006/relationships/hyperlink" Target="#Cadeia!A1"/><Relationship Id="rId9" Type="http://schemas.openxmlformats.org/officeDocument/2006/relationships/hyperlink" Target="#Qualidade!A1"/><Relationship Id="rId14" Type="http://schemas.openxmlformats.org/officeDocument/2006/relationships/hyperlink" Target="#CadeiaQuantidade!A1"/><Relationship Id="rId22" Type="http://schemas.openxmlformats.org/officeDocument/2006/relationships/hyperlink" Target="#'Empresas Membro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3" Type="http://schemas.openxmlformats.org/officeDocument/2006/relationships/chart" Target="../charts/chart1.xml"/><Relationship Id="rId7" Type="http://schemas.openxmlformats.org/officeDocument/2006/relationships/hyperlink" Target="#Refer&#234;ncias!A1"/><Relationship Id="rId2" Type="http://schemas.openxmlformats.org/officeDocument/2006/relationships/image" Target="../media/image4.png"/><Relationship Id="rId1" Type="http://schemas.openxmlformats.org/officeDocument/2006/relationships/image" Target="../media/image3.jpg"/><Relationship Id="rId6" Type="http://schemas.openxmlformats.org/officeDocument/2006/relationships/hyperlink" Target="#Gloss&#225;rio!A1"/><Relationship Id="rId5" Type="http://schemas.openxmlformats.org/officeDocument/2006/relationships/hyperlink" Target="#'Lista completa de indicadores'!A1"/><Relationship Id="rId4" Type="http://schemas.openxmlformats.org/officeDocument/2006/relationships/hyperlink" Target="#Introdu&#231;&#227;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loss&#225;rio!A1"/><Relationship Id="rId2" Type="http://schemas.openxmlformats.org/officeDocument/2006/relationships/hyperlink" Target="#Introdu&#231;&#227;o!A1"/><Relationship Id="rId1" Type="http://schemas.openxmlformats.org/officeDocument/2006/relationships/image" Target="../media/image6.jpg"/><Relationship Id="rId6" Type="http://schemas.openxmlformats.org/officeDocument/2006/relationships/image" Target="../media/image5.jpg"/><Relationship Id="rId5" Type="http://schemas.openxmlformats.org/officeDocument/2006/relationships/hyperlink" Target="#'Fichas dos indicadores'!A1"/><Relationship Id="rId4" Type="http://schemas.openxmlformats.org/officeDocument/2006/relationships/hyperlink" Target="#Refer&#234;ncia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2" Type="http://schemas.openxmlformats.org/officeDocument/2006/relationships/hyperlink" Target="#Introdu&#231;&#227;o!A1"/><Relationship Id="rId1" Type="http://schemas.openxmlformats.org/officeDocument/2006/relationships/image" Target="../media/image7.jpg"/><Relationship Id="rId6" Type="http://schemas.openxmlformats.org/officeDocument/2006/relationships/image" Target="../media/image5.jpg"/><Relationship Id="rId5" Type="http://schemas.openxmlformats.org/officeDocument/2006/relationships/hyperlink" Target="#Refer&#234;ncias!A1"/><Relationship Id="rId4" Type="http://schemas.openxmlformats.org/officeDocument/2006/relationships/hyperlink" Target="#'Lista completa de indicadore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3" Type="http://schemas.openxmlformats.org/officeDocument/2006/relationships/hyperlink" Target="#Introdu&#231;&#227;o!A1"/><Relationship Id="rId7" Type="http://schemas.openxmlformats.org/officeDocument/2006/relationships/hyperlink" Target="#Refer&#234;ncias!A1"/><Relationship Id="rId2" Type="http://schemas.openxmlformats.org/officeDocument/2006/relationships/image" Target="../media/image9.jpg"/><Relationship Id="rId1" Type="http://schemas.openxmlformats.org/officeDocument/2006/relationships/image" Target="../media/image8.jpg"/><Relationship Id="rId6" Type="http://schemas.openxmlformats.org/officeDocument/2006/relationships/hyperlink" Target="#Gloss&#225;rio!A1"/><Relationship Id="rId5" Type="http://schemas.openxmlformats.org/officeDocument/2006/relationships/hyperlink" Target="#'Lista completa de indicadores'!A1"/><Relationship Id="rId4" Type="http://schemas.openxmlformats.org/officeDocument/2006/relationships/hyperlink" Target="#'Fichas dos indicadore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2" Type="http://schemas.openxmlformats.org/officeDocument/2006/relationships/hyperlink" Target="#Introdu&#231;&#227;o!A1"/><Relationship Id="rId1" Type="http://schemas.openxmlformats.org/officeDocument/2006/relationships/image" Target="../media/image11.jpg"/><Relationship Id="rId6" Type="http://schemas.openxmlformats.org/officeDocument/2006/relationships/image" Target="../media/image5.jpg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Fichas dos indicadores'!A1"/><Relationship Id="rId7" Type="http://schemas.openxmlformats.org/officeDocument/2006/relationships/image" Target="../media/image5.jpg"/><Relationship Id="rId2" Type="http://schemas.openxmlformats.org/officeDocument/2006/relationships/hyperlink" Target="#Introdu&#231;&#227;o!A1"/><Relationship Id="rId1" Type="http://schemas.openxmlformats.org/officeDocument/2006/relationships/image" Target="../media/image9.jpg"/><Relationship Id="rId6" Type="http://schemas.openxmlformats.org/officeDocument/2006/relationships/hyperlink" Target="#Refer&#234;ncias!A1"/><Relationship Id="rId5" Type="http://schemas.openxmlformats.org/officeDocument/2006/relationships/hyperlink" Target="#Gloss&#225;rio!A1"/><Relationship Id="rId4" Type="http://schemas.openxmlformats.org/officeDocument/2006/relationships/hyperlink" Target="#'Lista completa de indicadore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31750</xdr:colOff>
      <xdr:row>57</xdr:row>
      <xdr:rowOff>147532</xdr:rowOff>
    </xdr:to>
    <xdr:pic>
      <xdr:nvPicPr>
        <xdr:cNvPr id="3" name="Picture 3" descr="Capa_25Out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842750" cy="11006032"/>
        </a:xfrm>
        <a:prstGeom prst="rect">
          <a:avLst/>
        </a:prstGeom>
        <a:ln w="38100" cap="sq">
          <a:noFill/>
          <a:prstDash val="solid"/>
          <a:miter lim="800000"/>
        </a:ln>
        <a:effectLst>
          <a:outerShdw blurRad="50800" dist="38100" dir="2700000" algn="tl" rotWithShape="0">
            <a:srgbClr val="000000">
              <a:alpha val="24000"/>
            </a:srgbClr>
          </a:outerShdw>
        </a:effectLst>
      </xdr:spPr>
    </xdr:pic>
    <xdr:clientData/>
  </xdr:twoCellAnchor>
  <xdr:twoCellAnchor>
    <xdr:from>
      <xdr:col>17</xdr:col>
      <xdr:colOff>114300</xdr:colOff>
      <xdr:row>52</xdr:row>
      <xdr:rowOff>180975</xdr:rowOff>
    </xdr:from>
    <xdr:to>
      <xdr:col>19</xdr:col>
      <xdr:colOff>514350</xdr:colOff>
      <xdr:row>55</xdr:row>
      <xdr:rowOff>180975</xdr:rowOff>
    </xdr:to>
    <xdr:sp macro="" textlink="">
      <xdr:nvSpPr>
        <xdr:cNvPr id="4" name="Rectangle 4">
          <a:hlinkClick xmlns:r="http://schemas.openxmlformats.org/officeDocument/2006/relationships" r:id="rId2"/>
        </xdr:cNvPr>
        <xdr:cNvSpPr/>
      </xdr:nvSpPr>
      <xdr:spPr>
        <a:xfrm>
          <a:off x="10153650" y="10086975"/>
          <a:ext cx="1581150" cy="57150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3254930</xdr:colOff>
      <xdr:row>3</xdr:row>
      <xdr:rowOff>57327</xdr:rowOff>
    </xdr:to>
    <xdr:pic>
      <xdr:nvPicPr>
        <xdr:cNvPr id="4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9525" y="9525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3000375</xdr:colOff>
      <xdr:row>1</xdr:row>
      <xdr:rowOff>69850</xdr:rowOff>
    </xdr:from>
    <xdr:to>
      <xdr:col>2</xdr:col>
      <xdr:colOff>568325</xdr:colOff>
      <xdr:row>2</xdr:row>
      <xdr:rowOff>146942</xdr:rowOff>
    </xdr:to>
    <xdr:sp macro="" textlink="">
      <xdr:nvSpPr>
        <xdr:cNvPr id="5" name="Rectangle 2">
          <a:hlinkClick xmlns:r="http://schemas.openxmlformats.org/officeDocument/2006/relationships" r:id="rId2"/>
        </xdr:cNvPr>
        <xdr:cNvSpPr/>
      </xdr:nvSpPr>
      <xdr:spPr>
        <a:xfrm>
          <a:off x="3114675" y="260350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815974</xdr:colOff>
      <xdr:row>1</xdr:row>
      <xdr:rowOff>3175</xdr:rowOff>
    </xdr:from>
    <xdr:to>
      <xdr:col>2</xdr:col>
      <xdr:colOff>1698624</xdr:colOff>
      <xdr:row>2</xdr:row>
      <xdr:rowOff>156467</xdr:rowOff>
    </xdr:to>
    <xdr:sp macro="" textlink="">
      <xdr:nvSpPr>
        <xdr:cNvPr id="6" name="Rectangle 6">
          <a:hlinkClick xmlns:r="http://schemas.openxmlformats.org/officeDocument/2006/relationships" r:id="rId3"/>
        </xdr:cNvPr>
        <xdr:cNvSpPr/>
      </xdr:nvSpPr>
      <xdr:spPr>
        <a:xfrm>
          <a:off x="4244974" y="193675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1987549</xdr:colOff>
      <xdr:row>1</xdr:row>
      <xdr:rowOff>0</xdr:rowOff>
    </xdr:from>
    <xdr:to>
      <xdr:col>2</xdr:col>
      <xdr:colOff>2863849</xdr:colOff>
      <xdr:row>2</xdr:row>
      <xdr:rowOff>185042</xdr:rowOff>
    </xdr:to>
    <xdr:sp macro="" textlink="">
      <xdr:nvSpPr>
        <xdr:cNvPr id="7" name="Rectangle 7">
          <a:hlinkClick xmlns:r="http://schemas.openxmlformats.org/officeDocument/2006/relationships" r:id="rId4"/>
        </xdr:cNvPr>
        <xdr:cNvSpPr/>
      </xdr:nvSpPr>
      <xdr:spPr>
        <a:xfrm>
          <a:off x="5416549" y="190500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3095624</xdr:colOff>
      <xdr:row>0</xdr:row>
      <xdr:rowOff>174624</xdr:rowOff>
    </xdr:from>
    <xdr:to>
      <xdr:col>3</xdr:col>
      <xdr:colOff>625474</xdr:colOff>
      <xdr:row>2</xdr:row>
      <xdr:rowOff>146941</xdr:rowOff>
    </xdr:to>
    <xdr:sp macro="" textlink="">
      <xdr:nvSpPr>
        <xdr:cNvPr id="8" name="Rectangle 8">
          <a:hlinkClick xmlns:r="http://schemas.openxmlformats.org/officeDocument/2006/relationships" r:id="rId5"/>
        </xdr:cNvPr>
        <xdr:cNvSpPr/>
      </xdr:nvSpPr>
      <xdr:spPr>
        <a:xfrm>
          <a:off x="6524624" y="174624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1009650</xdr:colOff>
      <xdr:row>1</xdr:row>
      <xdr:rowOff>47625</xdr:rowOff>
    </xdr:from>
    <xdr:to>
      <xdr:col>3</xdr:col>
      <xdr:colOff>1819275</xdr:colOff>
      <xdr:row>2</xdr:row>
      <xdr:rowOff>171450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7753350" y="238125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95250</xdr:colOff>
      <xdr:row>56</xdr:row>
      <xdr:rowOff>66675</xdr:rowOff>
    </xdr:from>
    <xdr:to>
      <xdr:col>3</xdr:col>
      <xdr:colOff>3312795</xdr:colOff>
      <xdr:row>58</xdr:row>
      <xdr:rowOff>168275</xdr:rowOff>
    </xdr:to>
    <xdr:pic>
      <xdr:nvPicPr>
        <xdr:cNvPr id="10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824025"/>
          <a:ext cx="9961245" cy="482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4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5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6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7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8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104775</xdr:colOff>
      <xdr:row>47</xdr:row>
      <xdr:rowOff>66675</xdr:rowOff>
    </xdr:from>
    <xdr:to>
      <xdr:col>4</xdr:col>
      <xdr:colOff>7620</xdr:colOff>
      <xdr:row>49</xdr:row>
      <xdr:rowOff>168275</xdr:rowOff>
    </xdr:to>
    <xdr:pic>
      <xdr:nvPicPr>
        <xdr:cNvPr id="10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306050"/>
          <a:ext cx="9961245" cy="482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3197780</xdr:colOff>
      <xdr:row>3</xdr:row>
      <xdr:rowOff>47802</xdr:rowOff>
    </xdr:to>
    <xdr:pic>
      <xdr:nvPicPr>
        <xdr:cNvPr id="4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2943225</xdr:colOff>
      <xdr:row>1</xdr:row>
      <xdr:rowOff>60325</xdr:rowOff>
    </xdr:from>
    <xdr:to>
      <xdr:col>2</xdr:col>
      <xdr:colOff>511175</xdr:colOff>
      <xdr:row>2</xdr:row>
      <xdr:rowOff>137417</xdr:rowOff>
    </xdr:to>
    <xdr:sp macro="" textlink="">
      <xdr:nvSpPr>
        <xdr:cNvPr id="5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758824</xdr:colOff>
      <xdr:row>0</xdr:row>
      <xdr:rowOff>184150</xdr:rowOff>
    </xdr:from>
    <xdr:to>
      <xdr:col>2</xdr:col>
      <xdr:colOff>1641474</xdr:colOff>
      <xdr:row>2</xdr:row>
      <xdr:rowOff>146942</xdr:rowOff>
    </xdr:to>
    <xdr:sp macro="" textlink="">
      <xdr:nvSpPr>
        <xdr:cNvPr id="6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1930399</xdr:colOff>
      <xdr:row>0</xdr:row>
      <xdr:rowOff>180975</xdr:rowOff>
    </xdr:from>
    <xdr:to>
      <xdr:col>2</xdr:col>
      <xdr:colOff>2806699</xdr:colOff>
      <xdr:row>2</xdr:row>
      <xdr:rowOff>175517</xdr:rowOff>
    </xdr:to>
    <xdr:sp macro="" textlink="">
      <xdr:nvSpPr>
        <xdr:cNvPr id="7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3038474</xdr:colOff>
      <xdr:row>0</xdr:row>
      <xdr:rowOff>165099</xdr:rowOff>
    </xdr:from>
    <xdr:to>
      <xdr:col>3</xdr:col>
      <xdr:colOff>568324</xdr:colOff>
      <xdr:row>2</xdr:row>
      <xdr:rowOff>137416</xdr:rowOff>
    </xdr:to>
    <xdr:sp macro="" textlink="">
      <xdr:nvSpPr>
        <xdr:cNvPr id="8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952500</xdr:colOff>
      <xdr:row>1</xdr:row>
      <xdr:rowOff>38100</xdr:rowOff>
    </xdr:from>
    <xdr:to>
      <xdr:col>3</xdr:col>
      <xdr:colOff>1762125</xdr:colOff>
      <xdr:row>2</xdr:row>
      <xdr:rowOff>161925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81</xdr:row>
      <xdr:rowOff>0</xdr:rowOff>
    </xdr:from>
    <xdr:to>
      <xdr:col>4</xdr:col>
      <xdr:colOff>17145</xdr:colOff>
      <xdr:row>83</xdr:row>
      <xdr:rowOff>101600</xdr:rowOff>
    </xdr:to>
    <xdr:pic>
      <xdr:nvPicPr>
        <xdr:cNvPr id="10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6489025"/>
          <a:ext cx="9961245" cy="482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3178730</xdr:colOff>
      <xdr:row>3</xdr:row>
      <xdr:rowOff>47802</xdr:rowOff>
    </xdr:to>
    <xdr:pic>
      <xdr:nvPicPr>
        <xdr:cNvPr id="4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2924175</xdr:colOff>
      <xdr:row>1</xdr:row>
      <xdr:rowOff>60325</xdr:rowOff>
    </xdr:from>
    <xdr:to>
      <xdr:col>2</xdr:col>
      <xdr:colOff>492125</xdr:colOff>
      <xdr:row>2</xdr:row>
      <xdr:rowOff>137417</xdr:rowOff>
    </xdr:to>
    <xdr:sp macro="" textlink="">
      <xdr:nvSpPr>
        <xdr:cNvPr id="5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739774</xdr:colOff>
      <xdr:row>0</xdr:row>
      <xdr:rowOff>184150</xdr:rowOff>
    </xdr:from>
    <xdr:to>
      <xdr:col>2</xdr:col>
      <xdr:colOff>1622424</xdr:colOff>
      <xdr:row>2</xdr:row>
      <xdr:rowOff>146942</xdr:rowOff>
    </xdr:to>
    <xdr:sp macro="" textlink="">
      <xdr:nvSpPr>
        <xdr:cNvPr id="6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1911349</xdr:colOff>
      <xdr:row>0</xdr:row>
      <xdr:rowOff>180975</xdr:rowOff>
    </xdr:from>
    <xdr:to>
      <xdr:col>2</xdr:col>
      <xdr:colOff>2787649</xdr:colOff>
      <xdr:row>2</xdr:row>
      <xdr:rowOff>175517</xdr:rowOff>
    </xdr:to>
    <xdr:sp macro="" textlink="">
      <xdr:nvSpPr>
        <xdr:cNvPr id="7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3019424</xdr:colOff>
      <xdr:row>0</xdr:row>
      <xdr:rowOff>165099</xdr:rowOff>
    </xdr:from>
    <xdr:to>
      <xdr:col>3</xdr:col>
      <xdr:colOff>549274</xdr:colOff>
      <xdr:row>2</xdr:row>
      <xdr:rowOff>137416</xdr:rowOff>
    </xdr:to>
    <xdr:sp macro="" textlink="">
      <xdr:nvSpPr>
        <xdr:cNvPr id="8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933450</xdr:colOff>
      <xdr:row>1</xdr:row>
      <xdr:rowOff>38100</xdr:rowOff>
    </xdr:from>
    <xdr:to>
      <xdr:col>3</xdr:col>
      <xdr:colOff>1743075</xdr:colOff>
      <xdr:row>2</xdr:row>
      <xdr:rowOff>161925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57</xdr:row>
      <xdr:rowOff>0</xdr:rowOff>
    </xdr:from>
    <xdr:to>
      <xdr:col>4</xdr:col>
      <xdr:colOff>17145</xdr:colOff>
      <xdr:row>59</xdr:row>
      <xdr:rowOff>101600</xdr:rowOff>
    </xdr:to>
    <xdr:pic>
      <xdr:nvPicPr>
        <xdr:cNvPr id="10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9184600"/>
          <a:ext cx="9961245" cy="482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3197780</xdr:colOff>
      <xdr:row>3</xdr:row>
      <xdr:rowOff>47802</xdr:rowOff>
    </xdr:to>
    <xdr:pic>
      <xdr:nvPicPr>
        <xdr:cNvPr id="4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2943225</xdr:colOff>
      <xdr:row>1</xdr:row>
      <xdr:rowOff>60325</xdr:rowOff>
    </xdr:from>
    <xdr:to>
      <xdr:col>2</xdr:col>
      <xdr:colOff>511175</xdr:colOff>
      <xdr:row>2</xdr:row>
      <xdr:rowOff>137417</xdr:rowOff>
    </xdr:to>
    <xdr:sp macro="" textlink="">
      <xdr:nvSpPr>
        <xdr:cNvPr id="5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758824</xdr:colOff>
      <xdr:row>0</xdr:row>
      <xdr:rowOff>184150</xdr:rowOff>
    </xdr:from>
    <xdr:to>
      <xdr:col>2</xdr:col>
      <xdr:colOff>1641474</xdr:colOff>
      <xdr:row>2</xdr:row>
      <xdr:rowOff>146942</xdr:rowOff>
    </xdr:to>
    <xdr:sp macro="" textlink="">
      <xdr:nvSpPr>
        <xdr:cNvPr id="6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1930399</xdr:colOff>
      <xdr:row>0</xdr:row>
      <xdr:rowOff>180975</xdr:rowOff>
    </xdr:from>
    <xdr:to>
      <xdr:col>2</xdr:col>
      <xdr:colOff>2806699</xdr:colOff>
      <xdr:row>2</xdr:row>
      <xdr:rowOff>175517</xdr:rowOff>
    </xdr:to>
    <xdr:sp macro="" textlink="">
      <xdr:nvSpPr>
        <xdr:cNvPr id="7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3038474</xdr:colOff>
      <xdr:row>0</xdr:row>
      <xdr:rowOff>165099</xdr:rowOff>
    </xdr:from>
    <xdr:to>
      <xdr:col>3</xdr:col>
      <xdr:colOff>568324</xdr:colOff>
      <xdr:row>2</xdr:row>
      <xdr:rowOff>137416</xdr:rowOff>
    </xdr:to>
    <xdr:sp macro="" textlink="">
      <xdr:nvSpPr>
        <xdr:cNvPr id="8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952500</xdr:colOff>
      <xdr:row>1</xdr:row>
      <xdr:rowOff>38100</xdr:rowOff>
    </xdr:from>
    <xdr:to>
      <xdr:col>3</xdr:col>
      <xdr:colOff>1762125</xdr:colOff>
      <xdr:row>2</xdr:row>
      <xdr:rowOff>161925</xdr:rowOff>
    </xdr:to>
    <xdr:sp macro="" textlink="">
      <xdr:nvSpPr>
        <xdr:cNvPr id="9" name="Retângulo 8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73</xdr:row>
      <xdr:rowOff>0</xdr:rowOff>
    </xdr:from>
    <xdr:to>
      <xdr:col>4</xdr:col>
      <xdr:colOff>17145</xdr:colOff>
      <xdr:row>75</xdr:row>
      <xdr:rowOff>101600</xdr:rowOff>
    </xdr:to>
    <xdr:pic>
      <xdr:nvPicPr>
        <xdr:cNvPr id="10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0621625"/>
          <a:ext cx="9961245" cy="482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45</xdr:row>
      <xdr:rowOff>95250</xdr:rowOff>
    </xdr:from>
    <xdr:to>
      <xdr:col>4</xdr:col>
      <xdr:colOff>17145</xdr:colOff>
      <xdr:row>48</xdr:row>
      <xdr:rowOff>6350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3139975"/>
          <a:ext cx="9961245" cy="482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35</xdr:row>
      <xdr:rowOff>0</xdr:rowOff>
    </xdr:from>
    <xdr:to>
      <xdr:col>4</xdr:col>
      <xdr:colOff>17145</xdr:colOff>
      <xdr:row>37</xdr:row>
      <xdr:rowOff>101600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3139975"/>
          <a:ext cx="9961245" cy="482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31</xdr:row>
      <xdr:rowOff>95250</xdr:rowOff>
    </xdr:from>
    <xdr:to>
      <xdr:col>4</xdr:col>
      <xdr:colOff>17145</xdr:colOff>
      <xdr:row>34</xdr:row>
      <xdr:rowOff>6350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3139975"/>
          <a:ext cx="9961245" cy="482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3254930</xdr:colOff>
      <xdr:row>3</xdr:row>
      <xdr:rowOff>57327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9525" y="9525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3000375</xdr:colOff>
      <xdr:row>1</xdr:row>
      <xdr:rowOff>69850</xdr:rowOff>
    </xdr:from>
    <xdr:to>
      <xdr:col>2</xdr:col>
      <xdr:colOff>568325</xdr:colOff>
      <xdr:row>2</xdr:row>
      <xdr:rowOff>146942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14675" y="260350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815974</xdr:colOff>
      <xdr:row>1</xdr:row>
      <xdr:rowOff>3175</xdr:rowOff>
    </xdr:from>
    <xdr:to>
      <xdr:col>2</xdr:col>
      <xdr:colOff>1698624</xdr:colOff>
      <xdr:row>2</xdr:row>
      <xdr:rowOff>156467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44974" y="193675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1987549</xdr:colOff>
      <xdr:row>1</xdr:row>
      <xdr:rowOff>0</xdr:rowOff>
    </xdr:from>
    <xdr:to>
      <xdr:col>2</xdr:col>
      <xdr:colOff>2863849</xdr:colOff>
      <xdr:row>2</xdr:row>
      <xdr:rowOff>185042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16549" y="190500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3095624</xdr:colOff>
      <xdr:row>0</xdr:row>
      <xdr:rowOff>174624</xdr:rowOff>
    </xdr:from>
    <xdr:to>
      <xdr:col>3</xdr:col>
      <xdr:colOff>625474</xdr:colOff>
      <xdr:row>2</xdr:row>
      <xdr:rowOff>146941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24624" y="174624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1009650</xdr:colOff>
      <xdr:row>1</xdr:row>
      <xdr:rowOff>47625</xdr:rowOff>
    </xdr:from>
    <xdr:to>
      <xdr:col>3</xdr:col>
      <xdr:colOff>1819275</xdr:colOff>
      <xdr:row>2</xdr:row>
      <xdr:rowOff>171450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53350" y="238125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95250</xdr:colOff>
      <xdr:row>28</xdr:row>
      <xdr:rowOff>0</xdr:rowOff>
    </xdr:from>
    <xdr:to>
      <xdr:col>3</xdr:col>
      <xdr:colOff>3312795</xdr:colOff>
      <xdr:row>30</xdr:row>
      <xdr:rowOff>101600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432125"/>
          <a:ext cx="9961245" cy="482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3254930</xdr:colOff>
      <xdr:row>3</xdr:row>
      <xdr:rowOff>57327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9525" y="9525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3000375</xdr:colOff>
      <xdr:row>1</xdr:row>
      <xdr:rowOff>69850</xdr:rowOff>
    </xdr:from>
    <xdr:to>
      <xdr:col>2</xdr:col>
      <xdr:colOff>568325</xdr:colOff>
      <xdr:row>2</xdr:row>
      <xdr:rowOff>146942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14675" y="260350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815974</xdr:colOff>
      <xdr:row>1</xdr:row>
      <xdr:rowOff>3175</xdr:rowOff>
    </xdr:from>
    <xdr:to>
      <xdr:col>2</xdr:col>
      <xdr:colOff>1698624</xdr:colOff>
      <xdr:row>2</xdr:row>
      <xdr:rowOff>156467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44974" y="193675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1987549</xdr:colOff>
      <xdr:row>1</xdr:row>
      <xdr:rowOff>0</xdr:rowOff>
    </xdr:from>
    <xdr:to>
      <xdr:col>2</xdr:col>
      <xdr:colOff>2863849</xdr:colOff>
      <xdr:row>2</xdr:row>
      <xdr:rowOff>185042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16549" y="190500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3095624</xdr:colOff>
      <xdr:row>0</xdr:row>
      <xdr:rowOff>174624</xdr:rowOff>
    </xdr:from>
    <xdr:to>
      <xdr:col>3</xdr:col>
      <xdr:colOff>625474</xdr:colOff>
      <xdr:row>2</xdr:row>
      <xdr:rowOff>146941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24624" y="174624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1009650</xdr:colOff>
      <xdr:row>1</xdr:row>
      <xdr:rowOff>47625</xdr:rowOff>
    </xdr:from>
    <xdr:to>
      <xdr:col>3</xdr:col>
      <xdr:colOff>1819275</xdr:colOff>
      <xdr:row>2</xdr:row>
      <xdr:rowOff>171450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53350" y="238125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95250</xdr:colOff>
      <xdr:row>21</xdr:row>
      <xdr:rowOff>0</xdr:rowOff>
    </xdr:from>
    <xdr:to>
      <xdr:col>3</xdr:col>
      <xdr:colOff>3312795</xdr:colOff>
      <xdr:row>23</xdr:row>
      <xdr:rowOff>101600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432125"/>
          <a:ext cx="9961245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13607</xdr:rowOff>
    </xdr:from>
    <xdr:to>
      <xdr:col>28</xdr:col>
      <xdr:colOff>18142</xdr:colOff>
      <xdr:row>77</xdr:row>
      <xdr:rowOff>10281</xdr:rowOff>
    </xdr:to>
    <xdr:pic>
      <xdr:nvPicPr>
        <xdr:cNvPr id="55" name="Picture 4" descr="Introduca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7"/>
          <a:ext cx="16401142" cy="14665174"/>
        </a:xfrm>
        <a:prstGeom prst="rect">
          <a:avLst/>
        </a:prstGeom>
      </xdr:spPr>
    </xdr:pic>
    <xdr:clientData/>
  </xdr:twoCellAnchor>
  <xdr:twoCellAnchor>
    <xdr:from>
      <xdr:col>1</xdr:col>
      <xdr:colOff>163634</xdr:colOff>
      <xdr:row>34</xdr:row>
      <xdr:rowOff>176891</xdr:rowOff>
    </xdr:from>
    <xdr:to>
      <xdr:col>5</xdr:col>
      <xdr:colOff>110073</xdr:colOff>
      <xdr:row>45</xdr:row>
      <xdr:rowOff>30747</xdr:rowOff>
    </xdr:to>
    <xdr:sp macro="" textlink="">
      <xdr:nvSpPr>
        <xdr:cNvPr id="7" name="9 Rectángul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48741" y="6653891"/>
          <a:ext cx="2286868" cy="1949356"/>
        </a:xfrm>
        <a:prstGeom prst="rect">
          <a:avLst/>
        </a:prstGeom>
        <a:solidFill>
          <a:schemeClr val="accent1"/>
        </a:solidFill>
        <a:ln>
          <a:solidFill>
            <a:srgbClr val="000000"/>
          </a:solidFill>
          <a:prstDash val="dash"/>
        </a:ln>
      </xdr:spPr>
      <xdr:txBody>
        <a:bodyPr wrap="squar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Cadeia</a:t>
          </a:r>
          <a:endParaRPr lang="pt-BR" sz="1200">
            <a:solidFill>
              <a:schemeClr val="bg1"/>
            </a:solidFill>
            <a:effectLst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400" b="0" i="0" u="none" strike="noStrike" kern="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</a:rPr>
            <a:t>Fornecedores e clientes com os quais a empresa tem relação direta ou indireta</a:t>
          </a:r>
          <a:r>
            <a:rPr kumimoji="0" lang="pt-BR" sz="1800" b="0" i="0" u="none" strike="noStrike" kern="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</a:rPr>
            <a:t>.</a:t>
          </a:r>
          <a:endParaRPr kumimoji="0" lang="pt-BR" sz="1800" b="0" i="0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</a:endParaRPr>
        </a:p>
      </xdr:txBody>
    </xdr:sp>
    <xdr:clientData/>
  </xdr:twoCellAnchor>
  <xdr:twoCellAnchor>
    <xdr:from>
      <xdr:col>5</xdr:col>
      <xdr:colOff>348032</xdr:colOff>
      <xdr:row>34</xdr:row>
      <xdr:rowOff>176890</xdr:rowOff>
    </xdr:from>
    <xdr:to>
      <xdr:col>9</xdr:col>
      <xdr:colOff>296852</xdr:colOff>
      <xdr:row>45</xdr:row>
      <xdr:rowOff>23847</xdr:rowOff>
    </xdr:to>
    <xdr:sp macro="" textlink="">
      <xdr:nvSpPr>
        <xdr:cNvPr id="8" name="10 Rectángul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273568" y="6653890"/>
          <a:ext cx="2289248" cy="1942457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0000"/>
          </a:solidFill>
          <a:prstDash val="dash"/>
        </a:ln>
      </xdr:spPr>
      <xdr:txBody>
        <a:bodyPr wrap="squar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Bacia</a:t>
          </a:r>
          <a:endParaRPr lang="pt-BR" sz="1200">
            <a:solidFill>
              <a:schemeClr val="bg1"/>
            </a:solidFill>
            <a:effectLst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00" b="0" i="0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300" b="0" i="0" u="none" strike="noStrike" kern="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</a:rPr>
            <a:t>Escopo imediatamente externo aos limites da empresa; abarca a atuação da empresa no território, sua relação com outros atores aí presentes, e seus desdobramentos para a </a:t>
          </a:r>
          <a:r>
            <a:rPr kumimoji="0" lang="pt-BR" sz="1400" b="0" i="0" u="none" strike="noStrike" kern="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</a:rPr>
            <a:t>saúde da bacia.</a:t>
          </a:r>
        </a:p>
      </xdr:txBody>
    </xdr:sp>
    <xdr:clientData/>
  </xdr:twoCellAnchor>
  <xdr:twoCellAnchor>
    <xdr:from>
      <xdr:col>9</xdr:col>
      <xdr:colOff>534810</xdr:colOff>
      <xdr:row>34</xdr:row>
      <xdr:rowOff>176891</xdr:rowOff>
    </xdr:from>
    <xdr:to>
      <xdr:col>13</xdr:col>
      <xdr:colOff>483630</xdr:colOff>
      <xdr:row>45</xdr:row>
      <xdr:rowOff>27214</xdr:rowOff>
    </xdr:to>
    <xdr:sp macro="" textlink="">
      <xdr:nvSpPr>
        <xdr:cNvPr id="9" name="11 Rectángul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00774" y="6653891"/>
          <a:ext cx="2289249" cy="1945823"/>
        </a:xfrm>
        <a:prstGeom prst="rect">
          <a:avLst/>
        </a:prstGeom>
        <a:solidFill>
          <a:schemeClr val="accent5">
            <a:lumMod val="50000"/>
          </a:schemeClr>
        </a:solidFill>
        <a:ln>
          <a:solidFill>
            <a:srgbClr val="000000"/>
          </a:solidFill>
          <a:prstDash val="dash"/>
        </a:ln>
      </xdr:spPr>
      <xdr:txBody>
        <a:bodyPr wrap="squar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4572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Empresa</a:t>
          </a:r>
          <a:endParaRPr lang="pt-BR" sz="1200">
            <a:solidFill>
              <a:schemeClr val="bg1"/>
            </a:solidFill>
            <a:effectLst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400" b="0" i="0" u="none" strike="noStrike" kern="0" cap="none" spc="0" normalizeH="0" baseline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</a:rPr>
            <a:t>Processos produtivos e gerenciais, atividades e fluxos de comunicação e recursos que acontecem dento dos limites da organização.</a:t>
          </a:r>
          <a:endParaRPr kumimoji="0" lang="en-US" sz="1400" b="0" i="0" u="none" strike="noStrike" kern="0" cap="none" spc="0" normalizeH="0" baseline="0">
            <a:ln>
              <a:noFill/>
            </a:ln>
            <a:solidFill>
              <a:schemeClr val="bg1"/>
            </a:solidFill>
            <a:effectLst/>
            <a:uLnTx/>
            <a:uFillTx/>
            <a:latin typeface="Arial"/>
          </a:endParaRPr>
        </a:p>
      </xdr:txBody>
    </xdr:sp>
    <xdr:clientData/>
  </xdr:twoCellAnchor>
  <xdr:twoCellAnchor>
    <xdr:from>
      <xdr:col>0</xdr:col>
      <xdr:colOff>421822</xdr:colOff>
      <xdr:row>32</xdr:row>
      <xdr:rowOff>16648</xdr:rowOff>
    </xdr:from>
    <xdr:to>
      <xdr:col>9</xdr:col>
      <xdr:colOff>517072</xdr:colOff>
      <xdr:row>33</xdr:row>
      <xdr:rowOff>183938</xdr:rowOff>
    </xdr:to>
    <xdr:sp macro="" textlink="">
      <xdr:nvSpPr>
        <xdr:cNvPr id="10" name="2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421822" y="6112648"/>
          <a:ext cx="5361214" cy="3577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457200"/>
          <a:r>
            <a:rPr lang="pt-BR" sz="1800" b="1">
              <a:solidFill>
                <a:srgbClr val="092D6B"/>
              </a:solidFill>
              <a:latin typeface="Arial"/>
            </a:rPr>
            <a:t>Níveis aos quais se voltam os indicadores:</a:t>
          </a:r>
          <a:endParaRPr lang="en-US" sz="1800" b="1">
            <a:solidFill>
              <a:srgbClr val="092D6B"/>
            </a:solidFill>
            <a:latin typeface="Arial"/>
          </a:endParaRPr>
        </a:p>
      </xdr:txBody>
    </xdr:sp>
    <xdr:clientData/>
  </xdr:twoCellAnchor>
  <xdr:twoCellAnchor>
    <xdr:from>
      <xdr:col>14</xdr:col>
      <xdr:colOff>163287</xdr:colOff>
      <xdr:row>34</xdr:row>
      <xdr:rowOff>19050</xdr:rowOff>
    </xdr:from>
    <xdr:to>
      <xdr:col>27</xdr:col>
      <xdr:colOff>79473</xdr:colOff>
      <xdr:row>56</xdr:row>
      <xdr:rowOff>171179</xdr:rowOff>
    </xdr:to>
    <xdr:grpSp>
      <xdr:nvGrpSpPr>
        <xdr:cNvPr id="36" name="Grupo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pSpPr/>
      </xdr:nvGrpSpPr>
      <xdr:grpSpPr>
        <a:xfrm>
          <a:off x="8354787" y="6496050"/>
          <a:ext cx="7522579" cy="4343129"/>
          <a:chOff x="1817615" y="865413"/>
          <a:chExt cx="7468385" cy="4372469"/>
        </a:xfrm>
      </xdr:grpSpPr>
      <xdr:grpSp>
        <xdr:nvGrpSpPr>
          <xdr:cNvPr id="37" name="Grupo 36">
            <a:extLst>
              <a:ext uri="{FF2B5EF4-FFF2-40B4-BE49-F238E27FC236}">
                <a16:creationId xmlns:a16="http://schemas.microsoft.com/office/drawing/2014/main" id="{00000000-0008-0000-0200-000025000000}"/>
              </a:ext>
            </a:extLst>
          </xdr:cNvPr>
          <xdr:cNvGrpSpPr/>
        </xdr:nvGrpSpPr>
        <xdr:grpSpPr>
          <a:xfrm>
            <a:off x="3118758" y="865413"/>
            <a:ext cx="4320000" cy="4372469"/>
            <a:chOff x="3118758" y="865413"/>
            <a:chExt cx="4320000" cy="4372469"/>
          </a:xfrm>
        </xdr:grpSpPr>
        <xdr:grpSp>
          <xdr:nvGrpSpPr>
            <xdr:cNvPr id="44" name="Grupo 43">
              <a:extLst>
                <a:ext uri="{FF2B5EF4-FFF2-40B4-BE49-F238E27FC236}">
                  <a16:creationId xmlns:a16="http://schemas.microsoft.com/office/drawing/2014/main" id="{00000000-0008-0000-0200-00002C000000}"/>
                </a:ext>
              </a:extLst>
            </xdr:cNvPr>
            <xdr:cNvGrpSpPr/>
          </xdr:nvGrpSpPr>
          <xdr:grpSpPr>
            <a:xfrm>
              <a:off x="3118758" y="865414"/>
              <a:ext cx="4320000" cy="4320000"/>
              <a:chOff x="3118758" y="865414"/>
              <a:chExt cx="4320000" cy="4320000"/>
            </a:xfrm>
          </xdr:grpSpPr>
          <xdr:sp macro="" textlink="">
            <xdr:nvSpPr>
              <xdr:cNvPr id="51" name="19 Elipse">
                <a:extLst>
                  <a:ext uri="{FF2B5EF4-FFF2-40B4-BE49-F238E27FC236}">
                    <a16:creationId xmlns:a16="http://schemas.microsoft.com/office/drawing/2014/main" id="{00000000-0008-0000-0200-000033000000}"/>
                  </a:ext>
                </a:extLst>
              </xdr:cNvPr>
              <xdr:cNvSpPr/>
            </xdr:nvSpPr>
            <xdr:spPr>
              <a:xfrm>
                <a:off x="3118758" y="865414"/>
                <a:ext cx="4320000" cy="4320000"/>
              </a:xfrm>
              <a:prstGeom prst="ellipse">
                <a:avLst/>
              </a:prstGeom>
              <a:solidFill>
                <a:srgbClr val="207AAE"/>
              </a:solidFill>
              <a:ln w="25400" cap="flat" cmpd="sng" algn="ctr">
                <a:noFill/>
                <a:prstDash val="solid"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txBody>
              <a:bodyPr wrap="square" rtlCol="0" anchor="ctr"/>
              <a:lstStyle>
                <a:defPPr>
                  <a:defRPr lang="pt-BR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US" sz="1600" kern="0">
                  <a:solidFill>
                    <a:prstClr val="white"/>
                  </a:solidFill>
                </a:endParaRPr>
              </a:p>
            </xdr:txBody>
          </xdr:sp>
          <xdr:sp macro="" textlink="">
            <xdr:nvSpPr>
              <xdr:cNvPr id="52" name="18 Elipse">
                <a:extLst>
                  <a:ext uri="{FF2B5EF4-FFF2-40B4-BE49-F238E27FC236}">
                    <a16:creationId xmlns:a16="http://schemas.microsoft.com/office/drawing/2014/main" id="{00000000-0008-0000-0200-000034000000}"/>
                  </a:ext>
                </a:extLst>
              </xdr:cNvPr>
              <xdr:cNvSpPr/>
            </xdr:nvSpPr>
            <xdr:spPr>
              <a:xfrm>
                <a:off x="3838758" y="1585414"/>
                <a:ext cx="2880000" cy="2880000"/>
              </a:xfrm>
              <a:prstGeom prst="ellipse">
                <a:avLst/>
              </a:prstGeom>
              <a:solidFill>
                <a:srgbClr val="13518E"/>
              </a:solidFill>
              <a:ln w="25400" cap="flat" cmpd="sng" algn="ctr">
                <a:noFill/>
                <a:prstDash val="solid"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txBody>
              <a:bodyPr wrap="square" rtlCol="0" anchor="ctr"/>
              <a:lstStyle>
                <a:defPPr>
                  <a:defRPr lang="pt-BR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600" b="0" i="0" u="none" strike="noStrike" kern="0" cap="none" spc="0" normalizeH="0" baseline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</a:endParaRPr>
              </a:p>
            </xdr:txBody>
          </xdr:sp>
          <xdr:sp macro="" textlink="">
            <xdr:nvSpPr>
              <xdr:cNvPr id="53" name="16 Elipse">
                <a:extLst>
                  <a:ext uri="{FF2B5EF4-FFF2-40B4-BE49-F238E27FC236}">
                    <a16:creationId xmlns:a16="http://schemas.microsoft.com/office/drawing/2014/main" id="{00000000-0008-0000-0200-000035000000}"/>
                  </a:ext>
                </a:extLst>
              </xdr:cNvPr>
              <xdr:cNvSpPr/>
            </xdr:nvSpPr>
            <xdr:spPr>
              <a:xfrm>
                <a:off x="4558759" y="2305414"/>
                <a:ext cx="1439999" cy="1440000"/>
              </a:xfrm>
              <a:prstGeom prst="ellipse">
                <a:avLst/>
              </a:prstGeom>
              <a:solidFill>
                <a:srgbClr val="092D6B"/>
              </a:solidFill>
              <a:ln w="25400" cap="flat" cmpd="sng" algn="ctr">
                <a:noFill/>
                <a:prstDash val="solid"/>
              </a:ln>
              <a:effectLst>
                <a:outerShdw blurRad="44450" dist="27940" dir="5400000" algn="ctr">
                  <a:srgbClr val="000000">
                    <a:alpha val="32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balanced" dir="t">
                  <a:rot lat="0" lon="0" rev="8700000"/>
                </a:lightRig>
              </a:scene3d>
              <a:sp3d>
                <a:bevelT w="190500" h="38100"/>
              </a:sp3d>
            </xdr:spPr>
            <xdr:txBody>
              <a:bodyPr wrap="square" rtlCol="0" anchor="ctr"/>
              <a:lstStyle>
                <a:defPPr>
                  <a:defRPr lang="pt-BR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marR="0" lvl="0" indent="0" algn="ctr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n-US" sz="1600" b="0" i="0" u="none" strike="noStrike" kern="0" cap="none" spc="0" normalizeH="0" baseline="0">
                  <a:ln>
                    <a:noFill/>
                  </a:ln>
                  <a:solidFill>
                    <a:prstClr val="white"/>
                  </a:solidFill>
                  <a:effectLst/>
                  <a:uLnTx/>
                  <a:uFillTx/>
                </a:endParaRPr>
              </a:p>
            </xdr:txBody>
          </xdr:sp>
        </xdr:grpSp>
        <xdr:sp macro="" textlink="">
          <xdr:nvSpPr>
            <xdr:cNvPr id="45" name="64 CuadroTexto">
              <a:hlinkClick xmlns:r="http://schemas.openxmlformats.org/officeDocument/2006/relationships" r:id="rId2"/>
              <a:extLst>
                <a:ext uri="{FF2B5EF4-FFF2-40B4-BE49-F238E27FC236}">
                  <a16:creationId xmlns:a16="http://schemas.microsoft.com/office/drawing/2014/main" id="{00000000-0008-0000-0200-00002D000000}"/>
                </a:ext>
              </a:extLst>
            </xdr:cNvPr>
            <xdr:cNvSpPr txBox="1"/>
          </xdr:nvSpPr>
          <xdr:spPr>
            <a:xfrm>
              <a:off x="4796974" y="3381319"/>
              <a:ext cx="1009920" cy="345102"/>
            </a:xfrm>
            <a:prstGeom prst="rect">
              <a:avLst/>
            </a:prstGeom>
            <a:noFill/>
            <a:ln>
              <a:noFill/>
              <a:prstDash val="solid"/>
            </a:ln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defTabSz="4572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t-BR" sz="1600" b="1" i="0" u="none" strike="noStrike" kern="0" cap="none" spc="0" normalizeH="0" baseline="0">
                  <a:ln>
                    <a:noFill/>
                  </a:ln>
                  <a:solidFill>
                    <a:schemeClr val="bg1"/>
                  </a:solidFill>
                  <a:effectLst/>
                  <a:uLnTx/>
                  <a:uFillTx/>
                  <a:latin typeface="+mj-lt"/>
                </a:rPr>
                <a:t>EMPRESA</a:t>
              </a:r>
              <a:endParaRPr kumimoji="0" lang="en-US" sz="1600" b="1" i="0" u="none" strike="noStrike" kern="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j-lt"/>
              </a:endParaRPr>
            </a:p>
          </xdr:txBody>
        </xdr:sp>
        <xdr:sp macro="" textlink="">
          <xdr:nvSpPr>
            <xdr:cNvPr id="46" name="65 CuadroTexto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00000000-0008-0000-0200-00002E000000}"/>
                </a:ext>
              </a:extLst>
            </xdr:cNvPr>
            <xdr:cNvSpPr txBox="1"/>
          </xdr:nvSpPr>
          <xdr:spPr>
            <a:xfrm>
              <a:off x="4962801" y="4116500"/>
              <a:ext cx="678267" cy="345102"/>
            </a:xfrm>
            <a:prstGeom prst="rect">
              <a:avLst/>
            </a:prstGeom>
            <a:noFill/>
            <a:ln>
              <a:noFill/>
              <a:prstDash val="solid"/>
            </a:ln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4572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t-BR" sz="1600" b="1" i="0" u="none" strike="noStrike" kern="0" cap="none" spc="0" normalizeH="0" baseline="0">
                  <a:ln>
                    <a:noFill/>
                  </a:ln>
                  <a:solidFill>
                    <a:schemeClr val="bg1"/>
                  </a:solidFill>
                  <a:effectLst/>
                  <a:uLnTx/>
                  <a:uFillTx/>
                  <a:latin typeface="+mj-lt"/>
                </a:rPr>
                <a:t>BACIA</a:t>
              </a:r>
              <a:endParaRPr kumimoji="0" lang="en-US" sz="1600" b="1" i="0" u="none" strike="noStrike" kern="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j-lt"/>
              </a:endParaRPr>
            </a:p>
          </xdr:txBody>
        </xdr:sp>
        <xdr:sp macro="" textlink="">
          <xdr:nvSpPr>
            <xdr:cNvPr id="47" name="66 CuadroTexto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200-00002F000000}"/>
                </a:ext>
              </a:extLst>
            </xdr:cNvPr>
            <xdr:cNvSpPr txBox="1"/>
          </xdr:nvSpPr>
          <xdr:spPr>
            <a:xfrm>
              <a:off x="4897693" y="4892780"/>
              <a:ext cx="828779" cy="345102"/>
            </a:xfrm>
            <a:prstGeom prst="rect">
              <a:avLst/>
            </a:prstGeom>
            <a:noFill/>
            <a:ln>
              <a:noFill/>
              <a:prstDash val="solid"/>
            </a:ln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4572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t-BR" sz="1600" b="1" i="0" u="none" strike="noStrike" kern="0" cap="none" spc="0" normalizeH="0" baseline="0">
                  <a:ln>
                    <a:noFill/>
                  </a:ln>
                  <a:solidFill>
                    <a:schemeClr val="bg1"/>
                  </a:solidFill>
                  <a:effectLst/>
                  <a:uLnTx/>
                  <a:uFillTx/>
                  <a:latin typeface="+mj-lt"/>
                </a:rPr>
                <a:t>CADEIA</a:t>
              </a:r>
              <a:endParaRPr kumimoji="0" lang="en-US" sz="1600" b="1" i="0" u="none" strike="noStrike" kern="0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LnTx/>
                <a:uFillTx/>
                <a:latin typeface="+mj-lt"/>
              </a:endParaRPr>
            </a:p>
          </xdr:txBody>
        </xdr:sp>
        <xdr:cxnSp macro="">
          <xdr:nvCxnSpPr>
            <xdr:cNvPr id="48" name="Conector reto 47">
              <a:extLst>
                <a:ext uri="{FF2B5EF4-FFF2-40B4-BE49-F238E27FC236}">
                  <a16:creationId xmlns:a16="http://schemas.microsoft.com/office/drawing/2014/main" id="{00000000-0008-0000-0200-000030000000}"/>
                </a:ext>
              </a:extLst>
            </xdr:cNvPr>
            <xdr:cNvCxnSpPr/>
          </xdr:nvCxnSpPr>
          <xdr:spPr>
            <a:xfrm>
              <a:off x="5241472" y="865413"/>
              <a:ext cx="0" cy="2174592"/>
            </a:xfrm>
            <a:prstGeom prst="line">
              <a:avLst/>
            </a:prstGeom>
            <a:ln w="34925">
              <a:solidFill>
                <a:schemeClr val="bg1"/>
              </a:solidFill>
              <a:prstDash val="soli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38" name="Conector reto 37">
            <a:extLst>
              <a:ext uri="{FF2B5EF4-FFF2-40B4-BE49-F238E27FC236}">
                <a16:creationId xmlns:a16="http://schemas.microsoft.com/office/drawing/2014/main" id="{00000000-0008-0000-0200-000026000000}"/>
              </a:ext>
            </a:extLst>
          </xdr:cNvPr>
          <xdr:cNvCxnSpPr/>
        </xdr:nvCxnSpPr>
        <xdr:spPr>
          <a:xfrm flipV="1">
            <a:off x="1817615" y="1606525"/>
            <a:ext cx="1916312" cy="9145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9" name="Retângulo 38">
            <a:extLst>
              <a:ext uri="{FF2B5EF4-FFF2-40B4-BE49-F238E27FC236}">
                <a16:creationId xmlns:a16="http://schemas.microsoft.com/office/drawing/2014/main" id="{00000000-0008-0000-0200-000027000000}"/>
              </a:ext>
            </a:extLst>
          </xdr:cNvPr>
          <xdr:cNvSpPr/>
        </xdr:nvSpPr>
        <xdr:spPr>
          <a:xfrm>
            <a:off x="7432491" y="2655744"/>
            <a:ext cx="1853391" cy="345102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ctr" defTabSz="457200">
              <a:defRPr/>
            </a:pPr>
            <a:r>
              <a:rPr lang="pt-BR" sz="1600" b="1" kern="0">
                <a:solidFill>
                  <a:schemeClr val="accent1">
                    <a:lumMod val="75000"/>
                  </a:schemeClr>
                </a:solidFill>
                <a:latin typeface="+mj-lt"/>
              </a:rPr>
              <a:t>Quantidade de água</a:t>
            </a:r>
            <a:endParaRPr lang="en-US" sz="1600" b="1" kern="0">
              <a:solidFill>
                <a:schemeClr val="accent1">
                  <a:lumMod val="75000"/>
                </a:schemeClr>
              </a:solidFill>
              <a:latin typeface="+mj-lt"/>
            </a:endParaRPr>
          </a:p>
        </xdr:txBody>
      </xdr:sp>
      <xdr:sp macro="" textlink="">
        <xdr:nvSpPr>
          <xdr:cNvPr id="40" name="Retângulo 39">
            <a:extLst>
              <a:ext uri="{FF2B5EF4-FFF2-40B4-BE49-F238E27FC236}">
                <a16:creationId xmlns:a16="http://schemas.microsoft.com/office/drawing/2014/main" id="{00000000-0008-0000-0200-000028000000}"/>
              </a:ext>
            </a:extLst>
          </xdr:cNvPr>
          <xdr:cNvSpPr/>
        </xdr:nvSpPr>
        <xdr:spPr>
          <a:xfrm>
            <a:off x="1876643" y="1293846"/>
            <a:ext cx="1723549" cy="345102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457200"/>
            <a:r>
              <a:rPr lang="pt-BR" sz="1600" b="1" kern="0">
                <a:solidFill>
                  <a:schemeClr val="accent1">
                    <a:lumMod val="75000"/>
                  </a:schemeClr>
                </a:solidFill>
                <a:latin typeface="+mj-lt"/>
              </a:rPr>
              <a:t>Qualidade de água</a:t>
            </a:r>
            <a:endParaRPr lang="en-US" sz="1600" b="1" kern="0">
              <a:solidFill>
                <a:schemeClr val="accent1">
                  <a:lumMod val="75000"/>
                </a:schemeClr>
              </a:solidFill>
              <a:latin typeface="+mj-lt"/>
            </a:endParaRPr>
          </a:p>
        </xdr:txBody>
      </xdr:sp>
      <xdr:sp macro="" textlink="">
        <xdr:nvSpPr>
          <xdr:cNvPr id="41" name="Retângulo 40">
            <a:extLst>
              <a:ext uri="{FF2B5EF4-FFF2-40B4-BE49-F238E27FC236}">
                <a16:creationId xmlns:a16="http://schemas.microsoft.com/office/drawing/2014/main" id="{00000000-0008-0000-0200-000029000000}"/>
              </a:ext>
            </a:extLst>
          </xdr:cNvPr>
          <xdr:cNvSpPr/>
        </xdr:nvSpPr>
        <xdr:spPr>
          <a:xfrm>
            <a:off x="2022317" y="4472079"/>
            <a:ext cx="1779653" cy="345102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457200"/>
            <a:r>
              <a:rPr lang="pt-BR" sz="1600" b="1" kern="0">
                <a:solidFill>
                  <a:schemeClr val="accent1">
                    <a:lumMod val="75000"/>
                  </a:schemeClr>
                </a:solidFill>
                <a:latin typeface="+mj-lt"/>
              </a:rPr>
              <a:t>Governança hídrica</a:t>
            </a:r>
            <a:endParaRPr lang="en-US" sz="1600" b="1" kern="0">
              <a:solidFill>
                <a:schemeClr val="accent1">
                  <a:lumMod val="75000"/>
                </a:schemeClr>
              </a:solidFill>
              <a:latin typeface="+mj-lt"/>
            </a:endParaRPr>
          </a:p>
        </xdr:txBody>
      </xdr:sp>
      <xdr:cxnSp macro="">
        <xdr:nvCxnSpPr>
          <xdr:cNvPr id="42" name="Conector reto 41">
            <a:extLst>
              <a:ext uri="{FF2B5EF4-FFF2-40B4-BE49-F238E27FC236}">
                <a16:creationId xmlns:a16="http://schemas.microsoft.com/office/drawing/2014/main" id="{00000000-0008-0000-0200-00002A000000}"/>
              </a:ext>
            </a:extLst>
          </xdr:cNvPr>
          <xdr:cNvCxnSpPr/>
        </xdr:nvCxnSpPr>
        <xdr:spPr>
          <a:xfrm flipV="1">
            <a:off x="7370301" y="2979841"/>
            <a:ext cx="1915699" cy="10899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Conector reto 42">
            <a:extLst>
              <a:ext uri="{FF2B5EF4-FFF2-40B4-BE49-F238E27FC236}">
                <a16:creationId xmlns:a16="http://schemas.microsoft.com/office/drawing/2014/main" id="{00000000-0008-0000-0200-00002B000000}"/>
              </a:ext>
            </a:extLst>
          </xdr:cNvPr>
          <xdr:cNvCxnSpPr/>
        </xdr:nvCxnSpPr>
        <xdr:spPr>
          <a:xfrm flipV="1">
            <a:off x="2095401" y="4763682"/>
            <a:ext cx="1915699" cy="9814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517071</xdr:colOff>
      <xdr:row>48</xdr:row>
      <xdr:rowOff>61914</xdr:rowOff>
    </xdr:from>
    <xdr:to>
      <xdr:col>9</xdr:col>
      <xdr:colOff>58184</xdr:colOff>
      <xdr:row>50</xdr:row>
      <xdr:rowOff>38704</xdr:rowOff>
    </xdr:to>
    <xdr:sp macro="" textlink="">
      <xdr:nvSpPr>
        <xdr:cNvPr id="57" name="29 CuadroTexto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517071" y="9205914"/>
          <a:ext cx="4807077" cy="3577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defTabSz="457200"/>
          <a:r>
            <a:rPr lang="pt-BR" sz="1800" b="1">
              <a:solidFill>
                <a:srgbClr val="092D6B"/>
              </a:solidFill>
              <a:latin typeface="Arial"/>
            </a:rPr>
            <a:t>Dimensões dos indicadores:</a:t>
          </a:r>
          <a:endParaRPr lang="en-US" sz="1800" b="1">
            <a:solidFill>
              <a:srgbClr val="092D6B"/>
            </a:solidFill>
            <a:latin typeface="Arial"/>
          </a:endParaRPr>
        </a:p>
      </xdr:txBody>
    </xdr:sp>
    <xdr:clientData/>
  </xdr:twoCellAnchor>
  <xdr:twoCellAnchor>
    <xdr:from>
      <xdr:col>11</xdr:col>
      <xdr:colOff>254017</xdr:colOff>
      <xdr:row>0</xdr:row>
      <xdr:rowOff>187479</xdr:rowOff>
    </xdr:from>
    <xdr:to>
      <xdr:col>14</xdr:col>
      <xdr:colOff>27214</xdr:colOff>
      <xdr:row>5</xdr:row>
      <xdr:rowOff>9679</xdr:rowOff>
    </xdr:to>
    <xdr:sp macro="" textlink="">
      <xdr:nvSpPr>
        <xdr:cNvPr id="59" name="Retângulo de cantos arredondados 5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/>
      </xdr:nvSpPr>
      <xdr:spPr>
        <a:xfrm>
          <a:off x="6690196" y="187479"/>
          <a:ext cx="1528518" cy="774700"/>
        </a:xfrm>
        <a:prstGeom prst="roundRect">
          <a:avLst/>
        </a:prstGeom>
        <a:noFill/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pt-BR" sz="1800" kern="1200">
            <a:solidFill>
              <a:srgbClr val="032E6C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21</xdr:col>
      <xdr:colOff>27214</xdr:colOff>
      <xdr:row>1</xdr:row>
      <xdr:rowOff>8203</xdr:rowOff>
    </xdr:from>
    <xdr:to>
      <xdr:col>24</xdr:col>
      <xdr:colOff>122465</xdr:colOff>
      <xdr:row>5</xdr:row>
      <xdr:rowOff>20903</xdr:rowOff>
    </xdr:to>
    <xdr:sp macro="" textlink="">
      <xdr:nvSpPr>
        <xdr:cNvPr id="62" name="Retângulo de cantos arredondados 6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/>
      </xdr:nvSpPr>
      <xdr:spPr>
        <a:xfrm>
          <a:off x="12314464" y="198703"/>
          <a:ext cx="1850572" cy="774700"/>
        </a:xfrm>
        <a:prstGeom prst="roundRect">
          <a:avLst/>
        </a:prstGeom>
        <a:noFill/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410595</xdr:colOff>
      <xdr:row>0</xdr:row>
      <xdr:rowOff>171491</xdr:rowOff>
    </xdr:from>
    <xdr:to>
      <xdr:col>20</xdr:col>
      <xdr:colOff>503464</xdr:colOff>
      <xdr:row>4</xdr:row>
      <xdr:rowOff>184191</xdr:rowOff>
    </xdr:to>
    <xdr:sp macro="" textlink="">
      <xdr:nvSpPr>
        <xdr:cNvPr id="64" name="Retângulo de cantos arredondados 6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10357416" y="171491"/>
          <a:ext cx="1848191" cy="774700"/>
        </a:xfrm>
        <a:prstGeom prst="roundRect">
          <a:avLst/>
        </a:prstGeom>
        <a:noFill/>
        <a:ln>
          <a:noFill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14</xdr:col>
      <xdr:colOff>270349</xdr:colOff>
      <xdr:row>0</xdr:row>
      <xdr:rowOff>171488</xdr:rowOff>
    </xdr:from>
    <xdr:to>
      <xdr:col>17</xdr:col>
      <xdr:colOff>312965</xdr:colOff>
      <xdr:row>4</xdr:row>
      <xdr:rowOff>184188</xdr:rowOff>
    </xdr:to>
    <xdr:sp macro="" textlink="">
      <xdr:nvSpPr>
        <xdr:cNvPr id="65" name="Retângulo de cantos arredondados 6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461849" y="171488"/>
          <a:ext cx="1797937" cy="774700"/>
        </a:xfrm>
        <a:prstGeom prst="roundRect">
          <a:avLst/>
        </a:prstGeom>
        <a:noFill/>
        <a:ln>
          <a:noFill/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166359</xdr:colOff>
      <xdr:row>50</xdr:row>
      <xdr:rowOff>138785</xdr:rowOff>
    </xdr:from>
    <xdr:to>
      <xdr:col>5</xdr:col>
      <xdr:colOff>112798</xdr:colOff>
      <xdr:row>60</xdr:row>
      <xdr:rowOff>29929</xdr:rowOff>
    </xdr:to>
    <xdr:sp macro="" textlink="">
      <xdr:nvSpPr>
        <xdr:cNvPr id="70" name="9 Rectángulo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751466" y="9663785"/>
          <a:ext cx="2286868" cy="1796144"/>
        </a:xfrm>
        <a:prstGeom prst="rect">
          <a:avLst/>
        </a:prstGeom>
        <a:ln>
          <a:solidFill>
            <a:srgbClr val="000000"/>
          </a:solidFill>
          <a:prstDash val="dash"/>
        </a:ln>
      </xdr:spPr>
      <xdr:txBody>
        <a:bodyPr wrap="squar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800" b="1" kern="120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Quantidade</a:t>
          </a:r>
          <a:r>
            <a:rPr lang="pt-BR" sz="1800" b="1" kern="1200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 de água</a:t>
          </a:r>
          <a:endParaRPr lang="pt-BR">
            <a:solidFill>
              <a:schemeClr val="accent5"/>
            </a:solidFill>
            <a:effectLst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accent5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400" b="0" i="0" u="none" strike="noStrike" kern="0" cap="none" spc="0" normalizeH="0" baseline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Arial"/>
            </a:rPr>
            <a:t>Indicadores relacionados ao volume de água disponível, demandado e suas relações com diferentes parâmetros</a:t>
          </a:r>
          <a:r>
            <a:rPr kumimoji="0" lang="pt-BR" sz="1600" b="0" i="0" u="none" strike="noStrike" kern="0" cap="none" spc="0" normalizeH="0" baseline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Arial"/>
            </a:rPr>
            <a:t>.  </a:t>
          </a: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accent5"/>
            </a:solidFill>
            <a:effectLst/>
            <a:uLnTx/>
            <a:uFillTx/>
            <a:latin typeface="Arial"/>
          </a:endParaRPr>
        </a:p>
      </xdr:txBody>
    </xdr:sp>
    <xdr:clientData/>
  </xdr:twoCellAnchor>
  <xdr:twoCellAnchor>
    <xdr:from>
      <xdr:col>5</xdr:col>
      <xdr:colOff>350757</xdr:colOff>
      <xdr:row>50</xdr:row>
      <xdr:rowOff>138785</xdr:rowOff>
    </xdr:from>
    <xdr:to>
      <xdr:col>9</xdr:col>
      <xdr:colOff>299577</xdr:colOff>
      <xdr:row>60</xdr:row>
      <xdr:rowOff>23573</xdr:rowOff>
    </xdr:to>
    <xdr:sp macro="" textlink="">
      <xdr:nvSpPr>
        <xdr:cNvPr id="71" name="10 Rectángulo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3276293" y="9663785"/>
          <a:ext cx="2289248" cy="1789788"/>
        </a:xfrm>
        <a:prstGeom prst="rect">
          <a:avLst/>
        </a:prstGeom>
        <a:ln>
          <a:solidFill>
            <a:srgbClr val="000000"/>
          </a:solidFill>
          <a:prstDash val="dash"/>
        </a:ln>
      </xdr:spPr>
      <xdr:txBody>
        <a:bodyPr wrap="squar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b="1" kern="120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Qualidade</a:t>
          </a:r>
          <a:r>
            <a:rPr lang="pt-BR" sz="1800" b="1" kern="1200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 de água</a:t>
          </a:r>
          <a:endParaRPr lang="pt-BR">
            <a:solidFill>
              <a:schemeClr val="accent5"/>
            </a:solidFill>
            <a:effectLst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accent5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400" b="0" i="0" u="none" strike="noStrike" kern="0" cap="none" spc="0" normalizeH="0" baseline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Arial"/>
            </a:rPr>
            <a:t>Indicadores relativos à qualidade da água disponível, demandada, aos fatores de influência sobre a qualidade e parâmetros de análise. </a:t>
          </a:r>
        </a:p>
      </xdr:txBody>
    </xdr:sp>
    <xdr:clientData/>
  </xdr:twoCellAnchor>
  <xdr:twoCellAnchor>
    <xdr:from>
      <xdr:col>9</xdr:col>
      <xdr:colOff>537535</xdr:colOff>
      <xdr:row>50</xdr:row>
      <xdr:rowOff>138785</xdr:rowOff>
    </xdr:from>
    <xdr:to>
      <xdr:col>13</xdr:col>
      <xdr:colOff>486355</xdr:colOff>
      <xdr:row>60</xdr:row>
      <xdr:rowOff>26674</xdr:rowOff>
    </xdr:to>
    <xdr:sp macro="" textlink="">
      <xdr:nvSpPr>
        <xdr:cNvPr id="72" name="11 Rectángulo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5803499" y="9663785"/>
          <a:ext cx="2289249" cy="1792889"/>
        </a:xfrm>
        <a:prstGeom prst="rect">
          <a:avLst/>
        </a:prstGeom>
        <a:ln>
          <a:solidFill>
            <a:srgbClr val="000000"/>
          </a:solidFill>
          <a:prstDash val="dash"/>
        </a:ln>
      </xdr:spPr>
      <xdr:txBody>
        <a:bodyPr wrap="square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1800" b="1" kern="120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Governança hídrica</a:t>
          </a:r>
          <a:endParaRPr lang="pt-BR">
            <a:solidFill>
              <a:schemeClr val="accent5"/>
            </a:solidFill>
            <a:effectLst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200" b="0" i="0" u="none" strike="noStrike" kern="0" cap="none" spc="0" normalizeH="0" baseline="0">
            <a:ln>
              <a:noFill/>
            </a:ln>
            <a:solidFill>
              <a:schemeClr val="accent5"/>
            </a:solidFill>
            <a:effectLst/>
            <a:uLnTx/>
            <a:uFillTx/>
            <a:latin typeface="Arial"/>
          </a:endParaRPr>
        </a:p>
        <a:p>
          <a:pPr marL="0" marR="0" lvl="0" indent="0" algn="ctr" defTabSz="4572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400" b="0" i="0" u="none" strike="noStrike" kern="0" cap="none" spc="0" normalizeH="0" baseline="0">
              <a:ln>
                <a:noFill/>
              </a:ln>
              <a:solidFill>
                <a:schemeClr val="accent5"/>
              </a:solidFill>
              <a:effectLst/>
              <a:uLnTx/>
              <a:uFillTx/>
              <a:latin typeface="Arial"/>
            </a:rPr>
            <a:t>Referente a mecanismos, sistemas e práticas adotados que influenciam o acesso, a distribuição, o uso e a gestão hídrica.</a:t>
          </a:r>
          <a:endParaRPr kumimoji="0" lang="en-US" sz="1400" b="0" i="0" u="none" strike="noStrike" kern="0" cap="none" spc="0" normalizeH="0" baseline="0">
            <a:ln>
              <a:noFill/>
            </a:ln>
            <a:solidFill>
              <a:schemeClr val="accent5"/>
            </a:solidFill>
            <a:effectLst/>
            <a:uLnTx/>
            <a:uFillTx/>
            <a:latin typeface="Arial"/>
          </a:endParaRPr>
        </a:p>
      </xdr:txBody>
    </xdr:sp>
    <xdr:clientData/>
  </xdr:twoCellAnchor>
  <xdr:twoCellAnchor>
    <xdr:from>
      <xdr:col>14</xdr:col>
      <xdr:colOff>149679</xdr:colOff>
      <xdr:row>35</xdr:row>
      <xdr:rowOff>176893</xdr:rowOff>
    </xdr:from>
    <xdr:to>
      <xdr:col>17</xdr:col>
      <xdr:colOff>449037</xdr:colOff>
      <xdr:row>38</xdr:row>
      <xdr:rowOff>108857</xdr:rowOff>
    </xdr:to>
    <xdr:sp macro="" textlink="">
      <xdr:nvSpPr>
        <xdr:cNvPr id="19" name="Retângulo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8341179" y="6844393"/>
          <a:ext cx="2054679" cy="50346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23</xdr:col>
      <xdr:colOff>517072</xdr:colOff>
      <xdr:row>42</xdr:row>
      <xdr:rowOff>95250</xdr:rowOff>
    </xdr:from>
    <xdr:to>
      <xdr:col>27</xdr:col>
      <xdr:colOff>176893</xdr:colOff>
      <xdr:row>46</xdr:row>
      <xdr:rowOff>13607</xdr:rowOff>
    </xdr:to>
    <xdr:sp macro="" textlink="">
      <xdr:nvSpPr>
        <xdr:cNvPr id="20" name="Retângul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13974536" y="8096250"/>
          <a:ext cx="2000250" cy="6803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408215</xdr:colOff>
      <xdr:row>52</xdr:row>
      <xdr:rowOff>176893</xdr:rowOff>
    </xdr:from>
    <xdr:to>
      <xdr:col>18</xdr:col>
      <xdr:colOff>95250</xdr:colOff>
      <xdr:row>55</xdr:row>
      <xdr:rowOff>81643</xdr:rowOff>
    </xdr:to>
    <xdr:sp macro="" textlink="">
      <xdr:nvSpPr>
        <xdr:cNvPr id="21" name="Retângulo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8599715" y="10082893"/>
          <a:ext cx="2027464" cy="4762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539252</xdr:colOff>
      <xdr:row>48</xdr:row>
      <xdr:rowOff>37693</xdr:rowOff>
    </xdr:from>
    <xdr:to>
      <xdr:col>23</xdr:col>
      <xdr:colOff>358824</xdr:colOff>
      <xdr:row>48</xdr:row>
      <xdr:rowOff>37693</xdr:rowOff>
    </xdr:to>
    <xdr:cxnSp macro="">
      <xdr:nvCxnSpPr>
        <xdr:cNvPr id="77" name="Conector re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CxnSpPr/>
      </xdr:nvCxnSpPr>
      <xdr:spPr>
        <a:xfrm rot="7200000">
          <a:off x="12736288" y="8101693"/>
          <a:ext cx="0" cy="2160000"/>
        </a:xfrm>
        <a:prstGeom prst="line">
          <a:avLst/>
        </a:prstGeom>
        <a:ln w="34925">
          <a:solidFill>
            <a:schemeClr val="bg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444001</xdr:colOff>
      <xdr:row>48</xdr:row>
      <xdr:rowOff>37692</xdr:rowOff>
    </xdr:from>
    <xdr:to>
      <xdr:col>20</xdr:col>
      <xdr:colOff>263572</xdr:colOff>
      <xdr:row>48</xdr:row>
      <xdr:rowOff>37692</xdr:rowOff>
    </xdr:to>
    <xdr:cxnSp macro="">
      <xdr:nvCxnSpPr>
        <xdr:cNvPr id="78" name="Conector re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CxnSpPr/>
      </xdr:nvCxnSpPr>
      <xdr:spPr>
        <a:xfrm rot="14400000">
          <a:off x="10885715" y="8101692"/>
          <a:ext cx="0" cy="2160000"/>
        </a:xfrm>
        <a:prstGeom prst="line">
          <a:avLst/>
        </a:prstGeom>
        <a:ln w="34925">
          <a:solidFill>
            <a:schemeClr val="bg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571500</xdr:colOff>
      <xdr:row>32</xdr:row>
      <xdr:rowOff>176893</xdr:rowOff>
    </xdr:from>
    <xdr:to>
      <xdr:col>19</xdr:col>
      <xdr:colOff>218611</xdr:colOff>
      <xdr:row>48</xdr:row>
      <xdr:rowOff>123130</xdr:rowOff>
    </xdr:to>
    <xdr:sp macro="" textlink="">
      <xdr:nvSpPr>
        <xdr:cNvPr id="80" name="Forma livre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>
          <a:off x="9348107" y="6272893"/>
          <a:ext cx="1987540" cy="2994237"/>
        </a:xfrm>
        <a:custGeom>
          <a:avLst/>
          <a:gdLst>
            <a:gd name="connsiteX0" fmla="*/ 1959429 w 1987540"/>
            <a:gd name="connsiteY0" fmla="*/ 0 h 2994237"/>
            <a:gd name="connsiteX1" fmla="*/ 1959429 w 1987540"/>
            <a:gd name="connsiteY1" fmla="*/ 0 h 2994237"/>
            <a:gd name="connsiteX2" fmla="*/ 1973036 w 1987540"/>
            <a:gd name="connsiteY2" fmla="*/ 312964 h 2994237"/>
            <a:gd name="connsiteX3" fmla="*/ 1959429 w 1987540"/>
            <a:gd name="connsiteY3" fmla="*/ 585107 h 2994237"/>
            <a:gd name="connsiteX4" fmla="*/ 1877786 w 1987540"/>
            <a:gd name="connsiteY4" fmla="*/ 598714 h 2994237"/>
            <a:gd name="connsiteX5" fmla="*/ 1782536 w 1987540"/>
            <a:gd name="connsiteY5" fmla="*/ 612321 h 2994237"/>
            <a:gd name="connsiteX6" fmla="*/ 1524000 w 1987540"/>
            <a:gd name="connsiteY6" fmla="*/ 625928 h 2994237"/>
            <a:gd name="connsiteX7" fmla="*/ 1319893 w 1987540"/>
            <a:gd name="connsiteY7" fmla="*/ 680357 h 2994237"/>
            <a:gd name="connsiteX8" fmla="*/ 1279072 w 1987540"/>
            <a:gd name="connsiteY8" fmla="*/ 693964 h 2994237"/>
            <a:gd name="connsiteX9" fmla="*/ 1238250 w 1987540"/>
            <a:gd name="connsiteY9" fmla="*/ 707571 h 2994237"/>
            <a:gd name="connsiteX10" fmla="*/ 1197429 w 1987540"/>
            <a:gd name="connsiteY10" fmla="*/ 734786 h 2994237"/>
            <a:gd name="connsiteX11" fmla="*/ 1156607 w 1987540"/>
            <a:gd name="connsiteY11" fmla="*/ 748393 h 2994237"/>
            <a:gd name="connsiteX12" fmla="*/ 1115786 w 1987540"/>
            <a:gd name="connsiteY12" fmla="*/ 789214 h 2994237"/>
            <a:gd name="connsiteX13" fmla="*/ 1074964 w 1987540"/>
            <a:gd name="connsiteY13" fmla="*/ 816428 h 2994237"/>
            <a:gd name="connsiteX14" fmla="*/ 1020536 w 1987540"/>
            <a:gd name="connsiteY14" fmla="*/ 898071 h 2994237"/>
            <a:gd name="connsiteX15" fmla="*/ 1006929 w 1987540"/>
            <a:gd name="connsiteY15" fmla="*/ 938893 h 2994237"/>
            <a:gd name="connsiteX16" fmla="*/ 979714 w 1987540"/>
            <a:gd name="connsiteY16" fmla="*/ 966107 h 2994237"/>
            <a:gd name="connsiteX17" fmla="*/ 925286 w 1987540"/>
            <a:gd name="connsiteY17" fmla="*/ 1047750 h 2994237"/>
            <a:gd name="connsiteX18" fmla="*/ 843643 w 1987540"/>
            <a:gd name="connsiteY18" fmla="*/ 1129393 h 2994237"/>
            <a:gd name="connsiteX19" fmla="*/ 775607 w 1987540"/>
            <a:gd name="connsiteY19" fmla="*/ 1211036 h 2994237"/>
            <a:gd name="connsiteX20" fmla="*/ 762000 w 1987540"/>
            <a:gd name="connsiteY20" fmla="*/ 1251857 h 2994237"/>
            <a:gd name="connsiteX21" fmla="*/ 734786 w 1987540"/>
            <a:gd name="connsiteY21" fmla="*/ 1292678 h 2994237"/>
            <a:gd name="connsiteX22" fmla="*/ 693964 w 1987540"/>
            <a:gd name="connsiteY22" fmla="*/ 1401536 h 2994237"/>
            <a:gd name="connsiteX23" fmla="*/ 666750 w 1987540"/>
            <a:gd name="connsiteY23" fmla="*/ 1483178 h 2994237"/>
            <a:gd name="connsiteX24" fmla="*/ 653143 w 1987540"/>
            <a:gd name="connsiteY24" fmla="*/ 1524000 h 2994237"/>
            <a:gd name="connsiteX25" fmla="*/ 639536 w 1987540"/>
            <a:gd name="connsiteY25" fmla="*/ 1564821 h 2994237"/>
            <a:gd name="connsiteX26" fmla="*/ 612322 w 1987540"/>
            <a:gd name="connsiteY26" fmla="*/ 1741714 h 2994237"/>
            <a:gd name="connsiteX27" fmla="*/ 598714 w 1987540"/>
            <a:gd name="connsiteY27" fmla="*/ 2013857 h 2994237"/>
            <a:gd name="connsiteX28" fmla="*/ 612322 w 1987540"/>
            <a:gd name="connsiteY28" fmla="*/ 2190750 h 2994237"/>
            <a:gd name="connsiteX29" fmla="*/ 625929 w 1987540"/>
            <a:gd name="connsiteY29" fmla="*/ 2231571 h 2994237"/>
            <a:gd name="connsiteX30" fmla="*/ 653143 w 1987540"/>
            <a:gd name="connsiteY30" fmla="*/ 2258786 h 2994237"/>
            <a:gd name="connsiteX31" fmla="*/ 707572 w 1987540"/>
            <a:gd name="connsiteY31" fmla="*/ 2367643 h 2994237"/>
            <a:gd name="connsiteX32" fmla="*/ 762000 w 1987540"/>
            <a:gd name="connsiteY32" fmla="*/ 2490107 h 2994237"/>
            <a:gd name="connsiteX33" fmla="*/ 775607 w 1987540"/>
            <a:gd name="connsiteY33" fmla="*/ 2680607 h 2994237"/>
            <a:gd name="connsiteX34" fmla="*/ 802822 w 1987540"/>
            <a:gd name="connsiteY34" fmla="*/ 2721428 h 2994237"/>
            <a:gd name="connsiteX35" fmla="*/ 748393 w 1987540"/>
            <a:gd name="connsiteY35" fmla="*/ 2775857 h 2994237"/>
            <a:gd name="connsiteX36" fmla="*/ 707572 w 1987540"/>
            <a:gd name="connsiteY36" fmla="*/ 2803071 h 2994237"/>
            <a:gd name="connsiteX37" fmla="*/ 612322 w 1987540"/>
            <a:gd name="connsiteY37" fmla="*/ 2830286 h 2994237"/>
            <a:gd name="connsiteX38" fmla="*/ 585107 w 1987540"/>
            <a:gd name="connsiteY38" fmla="*/ 2857500 h 2994237"/>
            <a:gd name="connsiteX39" fmla="*/ 503464 w 1987540"/>
            <a:gd name="connsiteY39" fmla="*/ 2871107 h 2994237"/>
            <a:gd name="connsiteX40" fmla="*/ 435429 w 1987540"/>
            <a:gd name="connsiteY40" fmla="*/ 2884714 h 2994237"/>
            <a:gd name="connsiteX41" fmla="*/ 353786 w 1987540"/>
            <a:gd name="connsiteY41" fmla="*/ 2911928 h 2994237"/>
            <a:gd name="connsiteX42" fmla="*/ 258536 w 1987540"/>
            <a:gd name="connsiteY42" fmla="*/ 2966357 h 2994237"/>
            <a:gd name="connsiteX43" fmla="*/ 244929 w 1987540"/>
            <a:gd name="connsiteY43" fmla="*/ 2925536 h 2994237"/>
            <a:gd name="connsiteX44" fmla="*/ 217714 w 1987540"/>
            <a:gd name="connsiteY44" fmla="*/ 2898321 h 2994237"/>
            <a:gd name="connsiteX45" fmla="*/ 176893 w 1987540"/>
            <a:gd name="connsiteY45" fmla="*/ 2803071 h 2994237"/>
            <a:gd name="connsiteX46" fmla="*/ 163286 w 1987540"/>
            <a:gd name="connsiteY46" fmla="*/ 2735036 h 2994237"/>
            <a:gd name="connsiteX47" fmla="*/ 122464 w 1987540"/>
            <a:gd name="connsiteY47" fmla="*/ 2680607 h 2994237"/>
            <a:gd name="connsiteX48" fmla="*/ 95250 w 1987540"/>
            <a:gd name="connsiteY48" fmla="*/ 2626178 h 2994237"/>
            <a:gd name="connsiteX49" fmla="*/ 40822 w 1987540"/>
            <a:gd name="connsiteY49" fmla="*/ 2503714 h 2994237"/>
            <a:gd name="connsiteX50" fmla="*/ 13607 w 1987540"/>
            <a:gd name="connsiteY50" fmla="*/ 2095500 h 2994237"/>
            <a:gd name="connsiteX51" fmla="*/ 0 w 1987540"/>
            <a:gd name="connsiteY51" fmla="*/ 1945821 h 2994237"/>
            <a:gd name="connsiteX52" fmla="*/ 27214 w 1987540"/>
            <a:gd name="connsiteY52" fmla="*/ 1660071 h 2994237"/>
            <a:gd name="connsiteX53" fmla="*/ 54429 w 1987540"/>
            <a:gd name="connsiteY53" fmla="*/ 1619250 h 2994237"/>
            <a:gd name="connsiteX54" fmla="*/ 81643 w 1987540"/>
            <a:gd name="connsiteY54" fmla="*/ 1564821 h 2994237"/>
            <a:gd name="connsiteX55" fmla="*/ 136072 w 1987540"/>
            <a:gd name="connsiteY55" fmla="*/ 1496786 h 2994237"/>
            <a:gd name="connsiteX56" fmla="*/ 149679 w 1987540"/>
            <a:gd name="connsiteY56" fmla="*/ 1455964 h 2994237"/>
            <a:gd name="connsiteX57" fmla="*/ 176893 w 1987540"/>
            <a:gd name="connsiteY57" fmla="*/ 1415143 h 2994237"/>
            <a:gd name="connsiteX58" fmla="*/ 190500 w 1987540"/>
            <a:gd name="connsiteY58" fmla="*/ 1306286 h 2994237"/>
            <a:gd name="connsiteX59" fmla="*/ 217714 w 1987540"/>
            <a:gd name="connsiteY59" fmla="*/ 1224643 h 2994237"/>
            <a:gd name="connsiteX60" fmla="*/ 244929 w 1987540"/>
            <a:gd name="connsiteY60" fmla="*/ 1115786 h 2994237"/>
            <a:gd name="connsiteX61" fmla="*/ 272143 w 1987540"/>
            <a:gd name="connsiteY61" fmla="*/ 1088571 h 2994237"/>
            <a:gd name="connsiteX62" fmla="*/ 299357 w 1987540"/>
            <a:gd name="connsiteY62" fmla="*/ 1034143 h 2994237"/>
            <a:gd name="connsiteX63" fmla="*/ 340179 w 1987540"/>
            <a:gd name="connsiteY63" fmla="*/ 938893 h 2994237"/>
            <a:gd name="connsiteX64" fmla="*/ 353786 w 1987540"/>
            <a:gd name="connsiteY64" fmla="*/ 898071 h 2994237"/>
            <a:gd name="connsiteX65" fmla="*/ 421822 w 1987540"/>
            <a:gd name="connsiteY65" fmla="*/ 802821 h 2994237"/>
            <a:gd name="connsiteX66" fmla="*/ 462643 w 1987540"/>
            <a:gd name="connsiteY66" fmla="*/ 775607 h 2994237"/>
            <a:gd name="connsiteX67" fmla="*/ 530679 w 1987540"/>
            <a:gd name="connsiteY67" fmla="*/ 707571 h 2994237"/>
            <a:gd name="connsiteX68" fmla="*/ 612322 w 1987540"/>
            <a:gd name="connsiteY68" fmla="*/ 653143 h 2994237"/>
            <a:gd name="connsiteX69" fmla="*/ 653143 w 1987540"/>
            <a:gd name="connsiteY69" fmla="*/ 625928 h 2994237"/>
            <a:gd name="connsiteX70" fmla="*/ 707572 w 1987540"/>
            <a:gd name="connsiteY70" fmla="*/ 598714 h 2994237"/>
            <a:gd name="connsiteX71" fmla="*/ 775607 w 1987540"/>
            <a:gd name="connsiteY71" fmla="*/ 544286 h 2994237"/>
            <a:gd name="connsiteX72" fmla="*/ 802822 w 1987540"/>
            <a:gd name="connsiteY72" fmla="*/ 517071 h 2994237"/>
            <a:gd name="connsiteX73" fmla="*/ 870857 w 1987540"/>
            <a:gd name="connsiteY73" fmla="*/ 503464 h 2994237"/>
            <a:gd name="connsiteX74" fmla="*/ 911679 w 1987540"/>
            <a:gd name="connsiteY74" fmla="*/ 489857 h 2994237"/>
            <a:gd name="connsiteX75" fmla="*/ 1047750 w 1987540"/>
            <a:gd name="connsiteY75" fmla="*/ 449036 h 2994237"/>
            <a:gd name="connsiteX76" fmla="*/ 1129393 w 1987540"/>
            <a:gd name="connsiteY76" fmla="*/ 421821 h 2994237"/>
            <a:gd name="connsiteX77" fmla="*/ 1156607 w 1987540"/>
            <a:gd name="connsiteY77" fmla="*/ 381000 h 2994237"/>
            <a:gd name="connsiteX78" fmla="*/ 1211036 w 1987540"/>
            <a:gd name="connsiteY78" fmla="*/ 353786 h 2994237"/>
            <a:gd name="connsiteX79" fmla="*/ 1333500 w 1987540"/>
            <a:gd name="connsiteY79" fmla="*/ 299357 h 2994237"/>
            <a:gd name="connsiteX80" fmla="*/ 1374322 w 1987540"/>
            <a:gd name="connsiteY80" fmla="*/ 285750 h 2994237"/>
            <a:gd name="connsiteX81" fmla="*/ 1428750 w 1987540"/>
            <a:gd name="connsiteY81" fmla="*/ 258536 h 2994237"/>
            <a:gd name="connsiteX82" fmla="*/ 1496786 w 1987540"/>
            <a:gd name="connsiteY82" fmla="*/ 244928 h 2994237"/>
            <a:gd name="connsiteX83" fmla="*/ 1551214 w 1987540"/>
            <a:gd name="connsiteY83" fmla="*/ 231321 h 2994237"/>
            <a:gd name="connsiteX84" fmla="*/ 1592036 w 1987540"/>
            <a:gd name="connsiteY84" fmla="*/ 204107 h 2994237"/>
            <a:gd name="connsiteX85" fmla="*/ 1646464 w 1987540"/>
            <a:gd name="connsiteY85" fmla="*/ 190500 h 2994237"/>
            <a:gd name="connsiteX86" fmla="*/ 1741714 w 1987540"/>
            <a:gd name="connsiteY86" fmla="*/ 149678 h 2994237"/>
            <a:gd name="connsiteX87" fmla="*/ 1768929 w 1987540"/>
            <a:gd name="connsiteY87" fmla="*/ 122464 h 2994237"/>
            <a:gd name="connsiteX88" fmla="*/ 1850572 w 1987540"/>
            <a:gd name="connsiteY88" fmla="*/ 81643 h 2994237"/>
            <a:gd name="connsiteX89" fmla="*/ 1877786 w 1987540"/>
            <a:gd name="connsiteY89" fmla="*/ 54428 h 2994237"/>
            <a:gd name="connsiteX90" fmla="*/ 1918607 w 1987540"/>
            <a:gd name="connsiteY90" fmla="*/ 40821 h 2994237"/>
            <a:gd name="connsiteX91" fmla="*/ 1959429 w 1987540"/>
            <a:gd name="connsiteY91" fmla="*/ 0 h 29942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</a:cxnLst>
          <a:rect l="l" t="t" r="r" b="b"/>
          <a:pathLst>
            <a:path w="1987540" h="2994237">
              <a:moveTo>
                <a:pt x="1959429" y="0"/>
              </a:moveTo>
              <a:lnTo>
                <a:pt x="1959429" y="0"/>
              </a:lnTo>
              <a:cubicBezTo>
                <a:pt x="2001973" y="191451"/>
                <a:pt x="1987308" y="70338"/>
                <a:pt x="1973036" y="312964"/>
              </a:cubicBezTo>
              <a:cubicBezTo>
                <a:pt x="1967702" y="403635"/>
                <a:pt x="1988151" y="498940"/>
                <a:pt x="1959429" y="585107"/>
              </a:cubicBezTo>
              <a:cubicBezTo>
                <a:pt x="1950704" y="611281"/>
                <a:pt x="1905055" y="594519"/>
                <a:pt x="1877786" y="598714"/>
              </a:cubicBezTo>
              <a:cubicBezTo>
                <a:pt x="1846087" y="603591"/>
                <a:pt x="1814514" y="609861"/>
                <a:pt x="1782536" y="612321"/>
              </a:cubicBezTo>
              <a:cubicBezTo>
                <a:pt x="1696492" y="618940"/>
                <a:pt x="1610179" y="621392"/>
                <a:pt x="1524000" y="625928"/>
              </a:cubicBezTo>
              <a:cubicBezTo>
                <a:pt x="1399913" y="646610"/>
                <a:pt x="1468530" y="630812"/>
                <a:pt x="1319893" y="680357"/>
              </a:cubicBezTo>
              <a:lnTo>
                <a:pt x="1279072" y="693964"/>
              </a:lnTo>
              <a:lnTo>
                <a:pt x="1238250" y="707571"/>
              </a:lnTo>
              <a:cubicBezTo>
                <a:pt x="1224643" y="716643"/>
                <a:pt x="1212056" y="727472"/>
                <a:pt x="1197429" y="734786"/>
              </a:cubicBezTo>
              <a:cubicBezTo>
                <a:pt x="1184600" y="741201"/>
                <a:pt x="1168541" y="740437"/>
                <a:pt x="1156607" y="748393"/>
              </a:cubicBezTo>
              <a:cubicBezTo>
                <a:pt x="1140596" y="759067"/>
                <a:pt x="1130569" y="776895"/>
                <a:pt x="1115786" y="789214"/>
              </a:cubicBezTo>
              <a:cubicBezTo>
                <a:pt x="1103223" y="799683"/>
                <a:pt x="1088571" y="807357"/>
                <a:pt x="1074964" y="816428"/>
              </a:cubicBezTo>
              <a:cubicBezTo>
                <a:pt x="1056821" y="843642"/>
                <a:pt x="1030879" y="867042"/>
                <a:pt x="1020536" y="898071"/>
              </a:cubicBezTo>
              <a:cubicBezTo>
                <a:pt x="1016000" y="911678"/>
                <a:pt x="1014309" y="926594"/>
                <a:pt x="1006929" y="938893"/>
              </a:cubicBezTo>
              <a:cubicBezTo>
                <a:pt x="1000328" y="949894"/>
                <a:pt x="987411" y="955844"/>
                <a:pt x="979714" y="966107"/>
              </a:cubicBezTo>
              <a:cubicBezTo>
                <a:pt x="960090" y="992273"/>
                <a:pt x="948414" y="1024622"/>
                <a:pt x="925286" y="1047750"/>
              </a:cubicBezTo>
              <a:lnTo>
                <a:pt x="843643" y="1129393"/>
              </a:lnTo>
              <a:cubicBezTo>
                <a:pt x="812444" y="1222989"/>
                <a:pt x="857986" y="1112181"/>
                <a:pt x="775607" y="1211036"/>
              </a:cubicBezTo>
              <a:cubicBezTo>
                <a:pt x="766425" y="1222055"/>
                <a:pt x="768414" y="1239028"/>
                <a:pt x="762000" y="1251857"/>
              </a:cubicBezTo>
              <a:cubicBezTo>
                <a:pt x="754686" y="1266484"/>
                <a:pt x="743857" y="1279071"/>
                <a:pt x="734786" y="1292678"/>
              </a:cubicBezTo>
              <a:cubicBezTo>
                <a:pt x="705326" y="1410520"/>
                <a:pt x="741402" y="1282943"/>
                <a:pt x="693964" y="1401536"/>
              </a:cubicBezTo>
              <a:cubicBezTo>
                <a:pt x="683310" y="1428170"/>
                <a:pt x="675821" y="1455964"/>
                <a:pt x="666750" y="1483178"/>
              </a:cubicBezTo>
              <a:lnTo>
                <a:pt x="653143" y="1524000"/>
              </a:lnTo>
              <a:lnTo>
                <a:pt x="639536" y="1564821"/>
              </a:lnTo>
              <a:cubicBezTo>
                <a:pt x="633710" y="1599779"/>
                <a:pt x="614657" y="1710197"/>
                <a:pt x="612322" y="1741714"/>
              </a:cubicBezTo>
              <a:cubicBezTo>
                <a:pt x="605612" y="1832293"/>
                <a:pt x="603250" y="1923143"/>
                <a:pt x="598714" y="2013857"/>
              </a:cubicBezTo>
              <a:cubicBezTo>
                <a:pt x="603250" y="2072821"/>
                <a:pt x="604987" y="2132068"/>
                <a:pt x="612322" y="2190750"/>
              </a:cubicBezTo>
              <a:cubicBezTo>
                <a:pt x="614101" y="2204982"/>
                <a:pt x="618550" y="2219272"/>
                <a:pt x="625929" y="2231571"/>
              </a:cubicBezTo>
              <a:cubicBezTo>
                <a:pt x="632529" y="2242572"/>
                <a:pt x="644072" y="2249714"/>
                <a:pt x="653143" y="2258786"/>
              </a:cubicBezTo>
              <a:cubicBezTo>
                <a:pt x="684414" y="2352599"/>
                <a:pt x="660073" y="2320144"/>
                <a:pt x="707572" y="2367643"/>
              </a:cubicBezTo>
              <a:cubicBezTo>
                <a:pt x="739957" y="2464800"/>
                <a:pt x="718874" y="2425417"/>
                <a:pt x="762000" y="2490107"/>
              </a:cubicBezTo>
              <a:cubicBezTo>
                <a:pt x="766536" y="2553607"/>
                <a:pt x="764543" y="2617914"/>
                <a:pt x="775607" y="2680607"/>
              </a:cubicBezTo>
              <a:cubicBezTo>
                <a:pt x="778449" y="2696712"/>
                <a:pt x="800133" y="2705297"/>
                <a:pt x="802822" y="2721428"/>
              </a:cubicBezTo>
              <a:cubicBezTo>
                <a:pt x="811196" y="2771670"/>
                <a:pt x="776305" y="2761901"/>
                <a:pt x="748393" y="2775857"/>
              </a:cubicBezTo>
              <a:cubicBezTo>
                <a:pt x="733766" y="2783171"/>
                <a:pt x="722199" y="2795758"/>
                <a:pt x="707572" y="2803071"/>
              </a:cubicBezTo>
              <a:cubicBezTo>
                <a:pt x="688055" y="2812829"/>
                <a:pt x="629755" y="2825927"/>
                <a:pt x="612322" y="2830286"/>
              </a:cubicBezTo>
              <a:cubicBezTo>
                <a:pt x="603250" y="2839357"/>
                <a:pt x="597119" y="2852995"/>
                <a:pt x="585107" y="2857500"/>
              </a:cubicBezTo>
              <a:cubicBezTo>
                <a:pt x="559274" y="2867187"/>
                <a:pt x="530609" y="2866172"/>
                <a:pt x="503464" y="2871107"/>
              </a:cubicBezTo>
              <a:cubicBezTo>
                <a:pt x="480710" y="2875244"/>
                <a:pt x="457742" y="2878629"/>
                <a:pt x="435429" y="2884714"/>
              </a:cubicBezTo>
              <a:cubicBezTo>
                <a:pt x="407753" y="2892262"/>
                <a:pt x="353786" y="2911928"/>
                <a:pt x="353786" y="2911928"/>
              </a:cubicBezTo>
              <a:cubicBezTo>
                <a:pt x="290286" y="3007178"/>
                <a:pt x="326571" y="3011714"/>
                <a:pt x="258536" y="2966357"/>
              </a:cubicBezTo>
              <a:cubicBezTo>
                <a:pt x="254000" y="2952750"/>
                <a:pt x="252308" y="2937835"/>
                <a:pt x="244929" y="2925536"/>
              </a:cubicBezTo>
              <a:cubicBezTo>
                <a:pt x="238328" y="2914535"/>
                <a:pt x="222768" y="2910113"/>
                <a:pt x="217714" y="2898321"/>
              </a:cubicBezTo>
              <a:cubicBezTo>
                <a:pt x="169343" y="2785457"/>
                <a:pt x="238349" y="2864529"/>
                <a:pt x="176893" y="2803071"/>
              </a:cubicBezTo>
              <a:cubicBezTo>
                <a:pt x="172357" y="2780393"/>
                <a:pt x="172679" y="2756170"/>
                <a:pt x="163286" y="2735036"/>
              </a:cubicBezTo>
              <a:cubicBezTo>
                <a:pt x="154075" y="2714312"/>
                <a:pt x="134484" y="2699839"/>
                <a:pt x="122464" y="2680607"/>
              </a:cubicBezTo>
              <a:cubicBezTo>
                <a:pt x="111713" y="2663406"/>
                <a:pt x="102783" y="2645012"/>
                <a:pt x="95250" y="2626178"/>
              </a:cubicBezTo>
              <a:cubicBezTo>
                <a:pt x="46672" y="2504732"/>
                <a:pt x="93179" y="2582252"/>
                <a:pt x="40822" y="2503714"/>
              </a:cubicBezTo>
              <a:cubicBezTo>
                <a:pt x="9682" y="2285746"/>
                <a:pt x="37607" y="2503499"/>
                <a:pt x="13607" y="2095500"/>
              </a:cubicBezTo>
              <a:cubicBezTo>
                <a:pt x="10665" y="2045488"/>
                <a:pt x="4536" y="1995714"/>
                <a:pt x="0" y="1945821"/>
              </a:cubicBezTo>
              <a:cubicBezTo>
                <a:pt x="109" y="1944193"/>
                <a:pt x="8602" y="1715907"/>
                <a:pt x="27214" y="1660071"/>
              </a:cubicBezTo>
              <a:cubicBezTo>
                <a:pt x="32386" y="1644556"/>
                <a:pt x="46315" y="1633449"/>
                <a:pt x="54429" y="1619250"/>
              </a:cubicBezTo>
              <a:cubicBezTo>
                <a:pt x="64493" y="1601638"/>
                <a:pt x="71579" y="1582433"/>
                <a:pt x="81643" y="1564821"/>
              </a:cubicBezTo>
              <a:cubicBezTo>
                <a:pt x="104530" y="1524769"/>
                <a:pt x="106270" y="1526587"/>
                <a:pt x="136072" y="1496786"/>
              </a:cubicBezTo>
              <a:cubicBezTo>
                <a:pt x="140608" y="1483179"/>
                <a:pt x="143265" y="1468793"/>
                <a:pt x="149679" y="1455964"/>
              </a:cubicBezTo>
              <a:cubicBezTo>
                <a:pt x="156992" y="1441337"/>
                <a:pt x="172590" y="1430920"/>
                <a:pt x="176893" y="1415143"/>
              </a:cubicBezTo>
              <a:cubicBezTo>
                <a:pt x="186515" y="1379863"/>
                <a:pt x="182838" y="1342042"/>
                <a:pt x="190500" y="1306286"/>
              </a:cubicBezTo>
              <a:cubicBezTo>
                <a:pt x="196511" y="1278236"/>
                <a:pt x="212088" y="1252772"/>
                <a:pt x="217714" y="1224643"/>
              </a:cubicBezTo>
              <a:cubicBezTo>
                <a:pt x="220640" y="1210012"/>
                <a:pt x="232377" y="1136706"/>
                <a:pt x="244929" y="1115786"/>
              </a:cubicBezTo>
              <a:cubicBezTo>
                <a:pt x="251529" y="1104785"/>
                <a:pt x="265027" y="1099245"/>
                <a:pt x="272143" y="1088571"/>
              </a:cubicBezTo>
              <a:cubicBezTo>
                <a:pt x="283395" y="1071694"/>
                <a:pt x="290286" y="1052286"/>
                <a:pt x="299357" y="1034143"/>
              </a:cubicBezTo>
              <a:cubicBezTo>
                <a:pt x="327677" y="920862"/>
                <a:pt x="293193" y="1032864"/>
                <a:pt x="340179" y="938893"/>
              </a:cubicBezTo>
              <a:cubicBezTo>
                <a:pt x="346594" y="926064"/>
                <a:pt x="347372" y="910900"/>
                <a:pt x="353786" y="898071"/>
              </a:cubicBezTo>
              <a:cubicBezTo>
                <a:pt x="361512" y="882618"/>
                <a:pt x="415658" y="808985"/>
                <a:pt x="421822" y="802821"/>
              </a:cubicBezTo>
              <a:cubicBezTo>
                <a:pt x="433386" y="791257"/>
                <a:pt x="450336" y="786376"/>
                <a:pt x="462643" y="775607"/>
              </a:cubicBezTo>
              <a:cubicBezTo>
                <a:pt x="486780" y="754487"/>
                <a:pt x="503993" y="725361"/>
                <a:pt x="530679" y="707571"/>
              </a:cubicBezTo>
              <a:lnTo>
                <a:pt x="612322" y="653143"/>
              </a:lnTo>
              <a:cubicBezTo>
                <a:pt x="625929" y="644072"/>
                <a:pt x="638516" y="633242"/>
                <a:pt x="653143" y="625928"/>
              </a:cubicBezTo>
              <a:lnTo>
                <a:pt x="707572" y="598714"/>
              </a:lnTo>
              <a:cubicBezTo>
                <a:pt x="761774" y="517410"/>
                <a:pt x="702579" y="588103"/>
                <a:pt x="775607" y="544286"/>
              </a:cubicBezTo>
              <a:cubicBezTo>
                <a:pt x="786608" y="537685"/>
                <a:pt x="791030" y="522125"/>
                <a:pt x="802822" y="517071"/>
              </a:cubicBezTo>
              <a:cubicBezTo>
                <a:pt x="824079" y="507961"/>
                <a:pt x="848420" y="509073"/>
                <a:pt x="870857" y="503464"/>
              </a:cubicBezTo>
              <a:cubicBezTo>
                <a:pt x="884772" y="499985"/>
                <a:pt x="898072" y="494393"/>
                <a:pt x="911679" y="489857"/>
              </a:cubicBezTo>
              <a:cubicBezTo>
                <a:pt x="990646" y="437212"/>
                <a:pt x="913834" y="479940"/>
                <a:pt x="1047750" y="449036"/>
              </a:cubicBezTo>
              <a:cubicBezTo>
                <a:pt x="1075702" y="442585"/>
                <a:pt x="1129393" y="421821"/>
                <a:pt x="1129393" y="421821"/>
              </a:cubicBezTo>
              <a:cubicBezTo>
                <a:pt x="1138464" y="408214"/>
                <a:pt x="1144044" y="391469"/>
                <a:pt x="1156607" y="381000"/>
              </a:cubicBezTo>
              <a:cubicBezTo>
                <a:pt x="1172190" y="368014"/>
                <a:pt x="1193424" y="363850"/>
                <a:pt x="1211036" y="353786"/>
              </a:cubicBezTo>
              <a:cubicBezTo>
                <a:pt x="1301605" y="302032"/>
                <a:pt x="1190946" y="346874"/>
                <a:pt x="1333500" y="299357"/>
              </a:cubicBezTo>
              <a:cubicBezTo>
                <a:pt x="1347107" y="294821"/>
                <a:pt x="1361493" y="292165"/>
                <a:pt x="1374322" y="285750"/>
              </a:cubicBezTo>
              <a:cubicBezTo>
                <a:pt x="1392465" y="276679"/>
                <a:pt x="1409507" y="264950"/>
                <a:pt x="1428750" y="258536"/>
              </a:cubicBezTo>
              <a:cubicBezTo>
                <a:pt x="1450691" y="251222"/>
                <a:pt x="1474209" y="249945"/>
                <a:pt x="1496786" y="244928"/>
              </a:cubicBezTo>
              <a:cubicBezTo>
                <a:pt x="1515042" y="240871"/>
                <a:pt x="1533071" y="235857"/>
                <a:pt x="1551214" y="231321"/>
              </a:cubicBezTo>
              <a:cubicBezTo>
                <a:pt x="1564821" y="222250"/>
                <a:pt x="1577004" y="210549"/>
                <a:pt x="1592036" y="204107"/>
              </a:cubicBezTo>
              <a:cubicBezTo>
                <a:pt x="1609225" y="196740"/>
                <a:pt x="1628482" y="195638"/>
                <a:pt x="1646464" y="190500"/>
              </a:cubicBezTo>
              <a:cubicBezTo>
                <a:pt x="1678217" y="181428"/>
                <a:pt x="1714496" y="167824"/>
                <a:pt x="1741714" y="149678"/>
              </a:cubicBezTo>
              <a:cubicBezTo>
                <a:pt x="1752388" y="142562"/>
                <a:pt x="1757928" y="129064"/>
                <a:pt x="1768929" y="122464"/>
              </a:cubicBezTo>
              <a:cubicBezTo>
                <a:pt x="1869523" y="62109"/>
                <a:pt x="1747353" y="164219"/>
                <a:pt x="1850572" y="81643"/>
              </a:cubicBezTo>
              <a:cubicBezTo>
                <a:pt x="1860590" y="73629"/>
                <a:pt x="1866785" y="61029"/>
                <a:pt x="1877786" y="54428"/>
              </a:cubicBezTo>
              <a:cubicBezTo>
                <a:pt x="1890085" y="47048"/>
                <a:pt x="1905290" y="46148"/>
                <a:pt x="1918607" y="40821"/>
              </a:cubicBezTo>
              <a:cubicBezTo>
                <a:pt x="1928024" y="37054"/>
                <a:pt x="1952625" y="6803"/>
                <a:pt x="1959429" y="0"/>
              </a:cubicBez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16</xdr:col>
      <xdr:colOff>394608</xdr:colOff>
      <xdr:row>34</xdr:row>
      <xdr:rowOff>122464</xdr:rowOff>
    </xdr:from>
    <xdr:to>
      <xdr:col>19</xdr:col>
      <xdr:colOff>571500</xdr:colOff>
      <xdr:row>50</xdr:row>
      <xdr:rowOff>68036</xdr:rowOff>
    </xdr:to>
    <xdr:sp macro="" textlink="">
      <xdr:nvSpPr>
        <xdr:cNvPr id="82" name="Forma livre 8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>
          <a:off x="9756322" y="6599464"/>
          <a:ext cx="1932214" cy="2993572"/>
        </a:xfrm>
        <a:custGeom>
          <a:avLst/>
          <a:gdLst>
            <a:gd name="connsiteX0" fmla="*/ 1891393 w 1932214"/>
            <a:gd name="connsiteY0" fmla="*/ 0 h 2993572"/>
            <a:gd name="connsiteX1" fmla="*/ 1932214 w 1932214"/>
            <a:gd name="connsiteY1" fmla="*/ 517072 h 2993572"/>
            <a:gd name="connsiteX2" fmla="*/ 1170214 w 1932214"/>
            <a:gd name="connsiteY2" fmla="*/ 789215 h 2993572"/>
            <a:gd name="connsiteX3" fmla="*/ 666750 w 1932214"/>
            <a:gd name="connsiteY3" fmla="*/ 1387929 h 2993572"/>
            <a:gd name="connsiteX4" fmla="*/ 517071 w 1932214"/>
            <a:gd name="connsiteY4" fmla="*/ 2258786 h 2993572"/>
            <a:gd name="connsiteX5" fmla="*/ 734786 w 1932214"/>
            <a:gd name="connsiteY5" fmla="*/ 2694215 h 2993572"/>
            <a:gd name="connsiteX6" fmla="*/ 217714 w 1932214"/>
            <a:gd name="connsiteY6" fmla="*/ 2993572 h 2993572"/>
            <a:gd name="connsiteX7" fmla="*/ 0 w 1932214"/>
            <a:gd name="connsiteY7" fmla="*/ 2462893 h 2993572"/>
            <a:gd name="connsiteX8" fmla="*/ 0 w 1932214"/>
            <a:gd name="connsiteY8" fmla="*/ 1959429 h 2993572"/>
            <a:gd name="connsiteX9" fmla="*/ 122464 w 1932214"/>
            <a:gd name="connsiteY9" fmla="*/ 1238250 h 2993572"/>
            <a:gd name="connsiteX10" fmla="*/ 666750 w 1932214"/>
            <a:gd name="connsiteY10" fmla="*/ 585107 h 2993572"/>
            <a:gd name="connsiteX11" fmla="*/ 1428750 w 1932214"/>
            <a:gd name="connsiteY11" fmla="*/ 176893 h 2993572"/>
            <a:gd name="connsiteX12" fmla="*/ 1891393 w 1932214"/>
            <a:gd name="connsiteY12" fmla="*/ 0 h 29935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932214" h="2993572">
              <a:moveTo>
                <a:pt x="1891393" y="0"/>
              </a:moveTo>
              <a:lnTo>
                <a:pt x="1932214" y="517072"/>
              </a:lnTo>
              <a:lnTo>
                <a:pt x="1170214" y="789215"/>
              </a:lnTo>
              <a:lnTo>
                <a:pt x="666750" y="1387929"/>
              </a:lnTo>
              <a:lnTo>
                <a:pt x="517071" y="2258786"/>
              </a:lnTo>
              <a:lnTo>
                <a:pt x="734786" y="2694215"/>
              </a:lnTo>
              <a:lnTo>
                <a:pt x="217714" y="2993572"/>
              </a:lnTo>
              <a:lnTo>
                <a:pt x="0" y="2462893"/>
              </a:lnTo>
              <a:lnTo>
                <a:pt x="0" y="1959429"/>
              </a:lnTo>
              <a:lnTo>
                <a:pt x="122464" y="1238250"/>
              </a:lnTo>
              <a:lnTo>
                <a:pt x="666750" y="585107"/>
              </a:lnTo>
              <a:lnTo>
                <a:pt x="1428750" y="176893"/>
              </a:lnTo>
              <a:lnTo>
                <a:pt x="1891393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517072</xdr:colOff>
      <xdr:row>38</xdr:row>
      <xdr:rowOff>81643</xdr:rowOff>
    </xdr:from>
    <xdr:to>
      <xdr:col>20</xdr:col>
      <xdr:colOff>0</xdr:colOff>
      <xdr:row>48</xdr:row>
      <xdr:rowOff>108857</xdr:rowOff>
    </xdr:to>
    <xdr:sp macro="" textlink="">
      <xdr:nvSpPr>
        <xdr:cNvPr id="83" name="Forma livre 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/>
      </xdr:nvSpPr>
      <xdr:spPr>
        <a:xfrm>
          <a:off x="10463893" y="7320643"/>
          <a:ext cx="1238250" cy="1932214"/>
        </a:xfrm>
        <a:custGeom>
          <a:avLst/>
          <a:gdLst>
            <a:gd name="connsiteX0" fmla="*/ 1197429 w 1238250"/>
            <a:gd name="connsiteY0" fmla="*/ 0 h 1932214"/>
            <a:gd name="connsiteX1" fmla="*/ 1238250 w 1238250"/>
            <a:gd name="connsiteY1" fmla="*/ 571500 h 1932214"/>
            <a:gd name="connsiteX2" fmla="*/ 1006929 w 1238250"/>
            <a:gd name="connsiteY2" fmla="*/ 666750 h 1932214"/>
            <a:gd name="connsiteX3" fmla="*/ 707572 w 1238250"/>
            <a:gd name="connsiteY3" fmla="*/ 870857 h 1932214"/>
            <a:gd name="connsiteX4" fmla="*/ 598715 w 1238250"/>
            <a:gd name="connsiteY4" fmla="*/ 1197428 h 1932214"/>
            <a:gd name="connsiteX5" fmla="*/ 612322 w 1238250"/>
            <a:gd name="connsiteY5" fmla="*/ 1564821 h 1932214"/>
            <a:gd name="connsiteX6" fmla="*/ 666750 w 1238250"/>
            <a:gd name="connsiteY6" fmla="*/ 1646464 h 1932214"/>
            <a:gd name="connsiteX7" fmla="*/ 149679 w 1238250"/>
            <a:gd name="connsiteY7" fmla="*/ 1932214 h 1932214"/>
            <a:gd name="connsiteX8" fmla="*/ 0 w 1238250"/>
            <a:gd name="connsiteY8" fmla="*/ 1605643 h 1932214"/>
            <a:gd name="connsiteX9" fmla="*/ 40822 w 1238250"/>
            <a:gd name="connsiteY9" fmla="*/ 952500 h 1932214"/>
            <a:gd name="connsiteX10" fmla="*/ 326572 w 1238250"/>
            <a:gd name="connsiteY10" fmla="*/ 503464 h 1932214"/>
            <a:gd name="connsiteX11" fmla="*/ 707572 w 1238250"/>
            <a:gd name="connsiteY11" fmla="*/ 217714 h 1932214"/>
            <a:gd name="connsiteX12" fmla="*/ 1197429 w 1238250"/>
            <a:gd name="connsiteY12" fmla="*/ 0 h 193221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238250" h="1932214">
              <a:moveTo>
                <a:pt x="1197429" y="0"/>
              </a:moveTo>
              <a:lnTo>
                <a:pt x="1238250" y="571500"/>
              </a:lnTo>
              <a:lnTo>
                <a:pt x="1006929" y="666750"/>
              </a:lnTo>
              <a:lnTo>
                <a:pt x="707572" y="870857"/>
              </a:lnTo>
              <a:lnTo>
                <a:pt x="598715" y="1197428"/>
              </a:lnTo>
              <a:lnTo>
                <a:pt x="612322" y="1564821"/>
              </a:lnTo>
              <a:lnTo>
                <a:pt x="666750" y="1646464"/>
              </a:lnTo>
              <a:lnTo>
                <a:pt x="149679" y="1932214"/>
              </a:lnTo>
              <a:lnTo>
                <a:pt x="0" y="1605643"/>
              </a:lnTo>
              <a:lnTo>
                <a:pt x="40822" y="952500"/>
              </a:lnTo>
              <a:lnTo>
                <a:pt x="326572" y="503464"/>
              </a:lnTo>
              <a:lnTo>
                <a:pt x="707572" y="217714"/>
              </a:lnTo>
              <a:lnTo>
                <a:pt x="1197429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204107</xdr:colOff>
      <xdr:row>34</xdr:row>
      <xdr:rowOff>81643</xdr:rowOff>
    </xdr:from>
    <xdr:to>
      <xdr:col>23</xdr:col>
      <xdr:colOff>435429</xdr:colOff>
      <xdr:row>50</xdr:row>
      <xdr:rowOff>40821</xdr:rowOff>
    </xdr:to>
    <xdr:sp macro="" textlink="">
      <xdr:nvSpPr>
        <xdr:cNvPr id="84" name="Forma livre 8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/>
      </xdr:nvSpPr>
      <xdr:spPr>
        <a:xfrm>
          <a:off x="11906250" y="6558643"/>
          <a:ext cx="1986643" cy="3007178"/>
        </a:xfrm>
        <a:custGeom>
          <a:avLst/>
          <a:gdLst>
            <a:gd name="connsiteX0" fmla="*/ 0 w 1986643"/>
            <a:gd name="connsiteY0" fmla="*/ 0 h 3007178"/>
            <a:gd name="connsiteX1" fmla="*/ 544286 w 1986643"/>
            <a:gd name="connsiteY1" fmla="*/ 122464 h 3007178"/>
            <a:gd name="connsiteX2" fmla="*/ 1129393 w 1986643"/>
            <a:gd name="connsiteY2" fmla="*/ 340178 h 3007178"/>
            <a:gd name="connsiteX3" fmla="*/ 1564822 w 1986643"/>
            <a:gd name="connsiteY3" fmla="*/ 775607 h 3007178"/>
            <a:gd name="connsiteX4" fmla="*/ 1905000 w 1986643"/>
            <a:gd name="connsiteY4" fmla="*/ 1415143 h 3007178"/>
            <a:gd name="connsiteX5" fmla="*/ 1986643 w 1986643"/>
            <a:gd name="connsiteY5" fmla="*/ 2013857 h 3007178"/>
            <a:gd name="connsiteX6" fmla="*/ 1959429 w 1986643"/>
            <a:gd name="connsiteY6" fmla="*/ 2667000 h 3007178"/>
            <a:gd name="connsiteX7" fmla="*/ 1809750 w 1986643"/>
            <a:gd name="connsiteY7" fmla="*/ 3007178 h 3007178"/>
            <a:gd name="connsiteX8" fmla="*/ 1319893 w 1986643"/>
            <a:gd name="connsiteY8" fmla="*/ 2775857 h 3007178"/>
            <a:gd name="connsiteX9" fmla="*/ 1428750 w 1986643"/>
            <a:gd name="connsiteY9" fmla="*/ 1850571 h 3007178"/>
            <a:gd name="connsiteX10" fmla="*/ 1265465 w 1986643"/>
            <a:gd name="connsiteY10" fmla="*/ 1306286 h 3007178"/>
            <a:gd name="connsiteX11" fmla="*/ 979715 w 1986643"/>
            <a:gd name="connsiteY11" fmla="*/ 911678 h 3007178"/>
            <a:gd name="connsiteX12" fmla="*/ 517072 w 1986643"/>
            <a:gd name="connsiteY12" fmla="*/ 693964 h 3007178"/>
            <a:gd name="connsiteX13" fmla="*/ 13608 w 1986643"/>
            <a:gd name="connsiteY13" fmla="*/ 557893 h 3007178"/>
            <a:gd name="connsiteX14" fmla="*/ 81643 w 1986643"/>
            <a:gd name="connsiteY14" fmla="*/ 40821 h 3007178"/>
            <a:gd name="connsiteX15" fmla="*/ 81643 w 1986643"/>
            <a:gd name="connsiteY15" fmla="*/ 27214 h 3007178"/>
            <a:gd name="connsiteX16" fmla="*/ 0 w 1986643"/>
            <a:gd name="connsiteY16" fmla="*/ 0 h 30071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1986643" h="3007178">
              <a:moveTo>
                <a:pt x="0" y="0"/>
              </a:moveTo>
              <a:lnTo>
                <a:pt x="544286" y="122464"/>
              </a:lnTo>
              <a:lnTo>
                <a:pt x="1129393" y="340178"/>
              </a:lnTo>
              <a:lnTo>
                <a:pt x="1564822" y="775607"/>
              </a:lnTo>
              <a:lnTo>
                <a:pt x="1905000" y="1415143"/>
              </a:lnTo>
              <a:lnTo>
                <a:pt x="1986643" y="2013857"/>
              </a:lnTo>
              <a:lnTo>
                <a:pt x="1959429" y="2667000"/>
              </a:lnTo>
              <a:lnTo>
                <a:pt x="1809750" y="3007178"/>
              </a:lnTo>
              <a:lnTo>
                <a:pt x="1319893" y="2775857"/>
              </a:lnTo>
              <a:lnTo>
                <a:pt x="1428750" y="1850571"/>
              </a:lnTo>
              <a:lnTo>
                <a:pt x="1265465" y="1306286"/>
              </a:lnTo>
              <a:lnTo>
                <a:pt x="979715" y="911678"/>
              </a:lnTo>
              <a:lnTo>
                <a:pt x="517072" y="693964"/>
              </a:lnTo>
              <a:lnTo>
                <a:pt x="13608" y="557893"/>
              </a:lnTo>
              <a:lnTo>
                <a:pt x="81643" y="40821"/>
              </a:lnTo>
              <a:lnTo>
                <a:pt x="81643" y="27214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108858</xdr:colOff>
      <xdr:row>49</xdr:row>
      <xdr:rowOff>122464</xdr:rowOff>
    </xdr:from>
    <xdr:to>
      <xdr:col>23</xdr:col>
      <xdr:colOff>81644</xdr:colOff>
      <xdr:row>55</xdr:row>
      <xdr:rowOff>68036</xdr:rowOff>
    </xdr:to>
    <xdr:sp macro="" textlink="">
      <xdr:nvSpPr>
        <xdr:cNvPr id="85" name="Forma livre 8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/>
      </xdr:nvSpPr>
      <xdr:spPr>
        <a:xfrm>
          <a:off x="10055679" y="9456964"/>
          <a:ext cx="3483429" cy="1088572"/>
        </a:xfrm>
        <a:custGeom>
          <a:avLst/>
          <a:gdLst>
            <a:gd name="connsiteX0" fmla="*/ 503464 w 3483429"/>
            <a:gd name="connsiteY0" fmla="*/ 0 h 1088572"/>
            <a:gd name="connsiteX1" fmla="*/ 0 w 3483429"/>
            <a:gd name="connsiteY1" fmla="*/ 299357 h 1088572"/>
            <a:gd name="connsiteX2" fmla="*/ 299357 w 3483429"/>
            <a:gd name="connsiteY2" fmla="*/ 639536 h 1088572"/>
            <a:gd name="connsiteX3" fmla="*/ 979714 w 3483429"/>
            <a:gd name="connsiteY3" fmla="*/ 1020536 h 1088572"/>
            <a:gd name="connsiteX4" fmla="*/ 2258786 w 3483429"/>
            <a:gd name="connsiteY4" fmla="*/ 1006929 h 1088572"/>
            <a:gd name="connsiteX5" fmla="*/ 2422071 w 3483429"/>
            <a:gd name="connsiteY5" fmla="*/ 1088572 h 1088572"/>
            <a:gd name="connsiteX6" fmla="*/ 2803071 w 3483429"/>
            <a:gd name="connsiteY6" fmla="*/ 1006929 h 1088572"/>
            <a:gd name="connsiteX7" fmla="*/ 3483429 w 3483429"/>
            <a:gd name="connsiteY7" fmla="*/ 340179 h 1088572"/>
            <a:gd name="connsiteX8" fmla="*/ 3088821 w 3483429"/>
            <a:gd name="connsiteY8" fmla="*/ 95250 h 1088572"/>
            <a:gd name="connsiteX9" fmla="*/ 2789464 w 3483429"/>
            <a:gd name="connsiteY9" fmla="*/ 353786 h 1088572"/>
            <a:gd name="connsiteX10" fmla="*/ 2299607 w 3483429"/>
            <a:gd name="connsiteY10" fmla="*/ 653143 h 1088572"/>
            <a:gd name="connsiteX11" fmla="*/ 1755321 w 3483429"/>
            <a:gd name="connsiteY11" fmla="*/ 734786 h 1088572"/>
            <a:gd name="connsiteX12" fmla="*/ 1279071 w 3483429"/>
            <a:gd name="connsiteY12" fmla="*/ 666750 h 1088572"/>
            <a:gd name="connsiteX13" fmla="*/ 884464 w 3483429"/>
            <a:gd name="connsiteY13" fmla="*/ 435429 h 1088572"/>
            <a:gd name="connsiteX14" fmla="*/ 517071 w 3483429"/>
            <a:gd name="connsiteY14" fmla="*/ 108857 h 1088572"/>
            <a:gd name="connsiteX15" fmla="*/ 503464 w 3483429"/>
            <a:gd name="connsiteY15" fmla="*/ 0 h 10885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3483429" h="1088572">
              <a:moveTo>
                <a:pt x="503464" y="0"/>
              </a:moveTo>
              <a:lnTo>
                <a:pt x="0" y="299357"/>
              </a:lnTo>
              <a:lnTo>
                <a:pt x="299357" y="639536"/>
              </a:lnTo>
              <a:lnTo>
                <a:pt x="979714" y="1020536"/>
              </a:lnTo>
              <a:lnTo>
                <a:pt x="2258786" y="1006929"/>
              </a:lnTo>
              <a:lnTo>
                <a:pt x="2422071" y="1088572"/>
              </a:lnTo>
              <a:lnTo>
                <a:pt x="2803071" y="1006929"/>
              </a:lnTo>
              <a:lnTo>
                <a:pt x="3483429" y="340179"/>
              </a:lnTo>
              <a:lnTo>
                <a:pt x="3088821" y="95250"/>
              </a:lnTo>
              <a:lnTo>
                <a:pt x="2789464" y="353786"/>
              </a:lnTo>
              <a:lnTo>
                <a:pt x="2299607" y="653143"/>
              </a:lnTo>
              <a:lnTo>
                <a:pt x="1755321" y="734786"/>
              </a:lnTo>
              <a:lnTo>
                <a:pt x="1279071" y="666750"/>
              </a:lnTo>
              <a:lnTo>
                <a:pt x="884464" y="435429"/>
              </a:lnTo>
              <a:lnTo>
                <a:pt x="517071" y="108857"/>
              </a:lnTo>
              <a:lnTo>
                <a:pt x="503464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176893</xdr:colOff>
      <xdr:row>38</xdr:row>
      <xdr:rowOff>40821</xdr:rowOff>
    </xdr:from>
    <xdr:to>
      <xdr:col>22</xdr:col>
      <xdr:colOff>326572</xdr:colOff>
      <xdr:row>48</xdr:row>
      <xdr:rowOff>108857</xdr:rowOff>
    </xdr:to>
    <xdr:sp macro="" textlink="">
      <xdr:nvSpPr>
        <xdr:cNvPr id="86" name="Forma livre 8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/>
      </xdr:nvSpPr>
      <xdr:spPr>
        <a:xfrm>
          <a:off x="11879036" y="7279821"/>
          <a:ext cx="1319893" cy="1973036"/>
        </a:xfrm>
        <a:custGeom>
          <a:avLst/>
          <a:gdLst>
            <a:gd name="connsiteX0" fmla="*/ 0 w 1319893"/>
            <a:gd name="connsiteY0" fmla="*/ 0 h 1973036"/>
            <a:gd name="connsiteX1" fmla="*/ 748393 w 1319893"/>
            <a:gd name="connsiteY1" fmla="*/ 244929 h 1973036"/>
            <a:gd name="connsiteX2" fmla="*/ 1074964 w 1319893"/>
            <a:gd name="connsiteY2" fmla="*/ 571500 h 1973036"/>
            <a:gd name="connsiteX3" fmla="*/ 1292679 w 1319893"/>
            <a:gd name="connsiteY3" fmla="*/ 993322 h 1973036"/>
            <a:gd name="connsiteX4" fmla="*/ 1319893 w 1319893"/>
            <a:gd name="connsiteY4" fmla="*/ 1469572 h 1973036"/>
            <a:gd name="connsiteX5" fmla="*/ 1265464 w 1319893"/>
            <a:gd name="connsiteY5" fmla="*/ 1755322 h 1973036"/>
            <a:gd name="connsiteX6" fmla="*/ 1197429 w 1319893"/>
            <a:gd name="connsiteY6" fmla="*/ 1973036 h 1973036"/>
            <a:gd name="connsiteX7" fmla="*/ 721179 w 1319893"/>
            <a:gd name="connsiteY7" fmla="*/ 1714500 h 1973036"/>
            <a:gd name="connsiteX8" fmla="*/ 816429 w 1319893"/>
            <a:gd name="connsiteY8" fmla="*/ 1279072 h 1973036"/>
            <a:gd name="connsiteX9" fmla="*/ 653143 w 1319893"/>
            <a:gd name="connsiteY9" fmla="*/ 938893 h 1973036"/>
            <a:gd name="connsiteX10" fmla="*/ 517072 w 1319893"/>
            <a:gd name="connsiteY10" fmla="*/ 734786 h 1973036"/>
            <a:gd name="connsiteX11" fmla="*/ 40822 w 1319893"/>
            <a:gd name="connsiteY11" fmla="*/ 571500 h 1973036"/>
            <a:gd name="connsiteX12" fmla="*/ 0 w 1319893"/>
            <a:gd name="connsiteY12" fmla="*/ 0 h 19730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319893" h="1973036">
              <a:moveTo>
                <a:pt x="0" y="0"/>
              </a:moveTo>
              <a:lnTo>
                <a:pt x="748393" y="244929"/>
              </a:lnTo>
              <a:lnTo>
                <a:pt x="1074964" y="571500"/>
              </a:lnTo>
              <a:lnTo>
                <a:pt x="1292679" y="993322"/>
              </a:lnTo>
              <a:lnTo>
                <a:pt x="1319893" y="1469572"/>
              </a:lnTo>
              <a:lnTo>
                <a:pt x="1265464" y="1755322"/>
              </a:lnTo>
              <a:lnTo>
                <a:pt x="1197429" y="1973036"/>
              </a:lnTo>
              <a:lnTo>
                <a:pt x="721179" y="1714500"/>
              </a:lnTo>
              <a:lnTo>
                <a:pt x="816429" y="1279072"/>
              </a:lnTo>
              <a:lnTo>
                <a:pt x="653143" y="938893"/>
              </a:lnTo>
              <a:lnTo>
                <a:pt x="517072" y="734786"/>
              </a:lnTo>
              <a:lnTo>
                <a:pt x="40822" y="571500"/>
              </a:lnTo>
              <a:lnTo>
                <a:pt x="0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18</xdr:col>
      <xdr:colOff>204107</xdr:colOff>
      <xdr:row>47</xdr:row>
      <xdr:rowOff>163286</xdr:rowOff>
    </xdr:from>
    <xdr:to>
      <xdr:col>22</xdr:col>
      <xdr:colOff>54429</xdr:colOff>
      <xdr:row>51</xdr:row>
      <xdr:rowOff>149679</xdr:rowOff>
    </xdr:to>
    <xdr:sp macro="" textlink="">
      <xdr:nvSpPr>
        <xdr:cNvPr id="87" name="Forma livre 8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/>
      </xdr:nvSpPr>
      <xdr:spPr>
        <a:xfrm>
          <a:off x="10736036" y="9116786"/>
          <a:ext cx="2190750" cy="748393"/>
        </a:xfrm>
        <a:custGeom>
          <a:avLst/>
          <a:gdLst>
            <a:gd name="connsiteX0" fmla="*/ 435429 w 2190750"/>
            <a:gd name="connsiteY0" fmla="*/ 0 h 748393"/>
            <a:gd name="connsiteX1" fmla="*/ 0 w 2190750"/>
            <a:gd name="connsiteY1" fmla="*/ 285750 h 748393"/>
            <a:gd name="connsiteX2" fmla="*/ 312964 w 2190750"/>
            <a:gd name="connsiteY2" fmla="*/ 585107 h 748393"/>
            <a:gd name="connsiteX3" fmla="*/ 680357 w 2190750"/>
            <a:gd name="connsiteY3" fmla="*/ 748393 h 748393"/>
            <a:gd name="connsiteX4" fmla="*/ 898072 w 2190750"/>
            <a:gd name="connsiteY4" fmla="*/ 625928 h 748393"/>
            <a:gd name="connsiteX5" fmla="*/ 1483179 w 2190750"/>
            <a:gd name="connsiteY5" fmla="*/ 639535 h 748393"/>
            <a:gd name="connsiteX6" fmla="*/ 1605643 w 2190750"/>
            <a:gd name="connsiteY6" fmla="*/ 721178 h 748393"/>
            <a:gd name="connsiteX7" fmla="*/ 2081893 w 2190750"/>
            <a:gd name="connsiteY7" fmla="*/ 503464 h 748393"/>
            <a:gd name="connsiteX8" fmla="*/ 2190750 w 2190750"/>
            <a:gd name="connsiteY8" fmla="*/ 272143 h 748393"/>
            <a:gd name="connsiteX9" fmla="*/ 1809750 w 2190750"/>
            <a:gd name="connsiteY9" fmla="*/ 95250 h 748393"/>
            <a:gd name="connsiteX10" fmla="*/ 1469572 w 2190750"/>
            <a:gd name="connsiteY10" fmla="*/ 340178 h 748393"/>
            <a:gd name="connsiteX11" fmla="*/ 530679 w 2190750"/>
            <a:gd name="connsiteY11" fmla="*/ 340178 h 748393"/>
            <a:gd name="connsiteX12" fmla="*/ 435429 w 2190750"/>
            <a:gd name="connsiteY12" fmla="*/ 0 h 7483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190750" h="748393">
              <a:moveTo>
                <a:pt x="435429" y="0"/>
              </a:moveTo>
              <a:lnTo>
                <a:pt x="0" y="285750"/>
              </a:lnTo>
              <a:lnTo>
                <a:pt x="312964" y="585107"/>
              </a:lnTo>
              <a:lnTo>
                <a:pt x="680357" y="748393"/>
              </a:lnTo>
              <a:lnTo>
                <a:pt x="898072" y="625928"/>
              </a:lnTo>
              <a:lnTo>
                <a:pt x="1483179" y="639535"/>
              </a:lnTo>
              <a:lnTo>
                <a:pt x="1605643" y="721178"/>
              </a:lnTo>
              <a:lnTo>
                <a:pt x="2081893" y="503464"/>
              </a:lnTo>
              <a:lnTo>
                <a:pt x="2190750" y="272143"/>
              </a:lnTo>
              <a:lnTo>
                <a:pt x="1809750" y="95250"/>
              </a:lnTo>
              <a:lnTo>
                <a:pt x="1469572" y="340178"/>
              </a:lnTo>
              <a:lnTo>
                <a:pt x="530679" y="340178"/>
              </a:lnTo>
              <a:lnTo>
                <a:pt x="435429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122464</xdr:colOff>
      <xdr:row>42</xdr:row>
      <xdr:rowOff>54428</xdr:rowOff>
    </xdr:from>
    <xdr:to>
      <xdr:col>20</xdr:col>
      <xdr:colOff>13607</xdr:colOff>
      <xdr:row>46</xdr:row>
      <xdr:rowOff>54428</xdr:rowOff>
    </xdr:to>
    <xdr:sp macro="" textlink="">
      <xdr:nvSpPr>
        <xdr:cNvPr id="88" name="Forma livre 8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/>
      </xdr:nvSpPr>
      <xdr:spPr>
        <a:xfrm>
          <a:off x="11239500" y="8055428"/>
          <a:ext cx="476250" cy="762000"/>
        </a:xfrm>
        <a:custGeom>
          <a:avLst/>
          <a:gdLst>
            <a:gd name="connsiteX0" fmla="*/ 476250 w 476250"/>
            <a:gd name="connsiteY0" fmla="*/ 0 h 762000"/>
            <a:gd name="connsiteX1" fmla="*/ 476250 w 476250"/>
            <a:gd name="connsiteY1" fmla="*/ 0 h 762000"/>
            <a:gd name="connsiteX2" fmla="*/ 476250 w 476250"/>
            <a:gd name="connsiteY2" fmla="*/ 517072 h 762000"/>
            <a:gd name="connsiteX3" fmla="*/ 476250 w 476250"/>
            <a:gd name="connsiteY3" fmla="*/ 530679 h 762000"/>
            <a:gd name="connsiteX4" fmla="*/ 68036 w 476250"/>
            <a:gd name="connsiteY4" fmla="*/ 762000 h 762000"/>
            <a:gd name="connsiteX5" fmla="*/ 0 w 476250"/>
            <a:gd name="connsiteY5" fmla="*/ 517072 h 762000"/>
            <a:gd name="connsiteX6" fmla="*/ 81643 w 476250"/>
            <a:gd name="connsiteY6" fmla="*/ 204107 h 762000"/>
            <a:gd name="connsiteX7" fmla="*/ 244929 w 476250"/>
            <a:gd name="connsiteY7" fmla="*/ 27215 h 762000"/>
            <a:gd name="connsiteX8" fmla="*/ 476250 w 476250"/>
            <a:gd name="connsiteY8" fmla="*/ 0 h 76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476250" h="762000">
              <a:moveTo>
                <a:pt x="476250" y="0"/>
              </a:moveTo>
              <a:lnTo>
                <a:pt x="476250" y="0"/>
              </a:lnTo>
              <a:lnTo>
                <a:pt x="476250" y="517072"/>
              </a:lnTo>
              <a:lnTo>
                <a:pt x="476250" y="530679"/>
              </a:lnTo>
              <a:lnTo>
                <a:pt x="68036" y="762000"/>
              </a:lnTo>
              <a:lnTo>
                <a:pt x="0" y="517072"/>
              </a:lnTo>
              <a:lnTo>
                <a:pt x="81643" y="204107"/>
              </a:lnTo>
              <a:lnTo>
                <a:pt x="244929" y="27215"/>
              </a:lnTo>
              <a:lnTo>
                <a:pt x="476250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176893</xdr:colOff>
      <xdr:row>42</xdr:row>
      <xdr:rowOff>0</xdr:rowOff>
    </xdr:from>
    <xdr:to>
      <xdr:col>21</xdr:col>
      <xdr:colOff>176893</xdr:colOff>
      <xdr:row>46</xdr:row>
      <xdr:rowOff>163286</xdr:rowOff>
    </xdr:to>
    <xdr:sp macro="" textlink="">
      <xdr:nvSpPr>
        <xdr:cNvPr id="90" name="Forma livre 8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/>
      </xdr:nvSpPr>
      <xdr:spPr>
        <a:xfrm>
          <a:off x="11879036" y="8001000"/>
          <a:ext cx="585107" cy="925286"/>
        </a:xfrm>
        <a:custGeom>
          <a:avLst/>
          <a:gdLst>
            <a:gd name="connsiteX0" fmla="*/ 13607 w 585107"/>
            <a:gd name="connsiteY0" fmla="*/ 0 h 925286"/>
            <a:gd name="connsiteX1" fmla="*/ 367393 w 585107"/>
            <a:gd name="connsiteY1" fmla="*/ 149679 h 925286"/>
            <a:gd name="connsiteX2" fmla="*/ 544286 w 585107"/>
            <a:gd name="connsiteY2" fmla="*/ 326571 h 925286"/>
            <a:gd name="connsiteX3" fmla="*/ 585107 w 585107"/>
            <a:gd name="connsiteY3" fmla="*/ 653143 h 925286"/>
            <a:gd name="connsiteX4" fmla="*/ 557893 w 585107"/>
            <a:gd name="connsiteY4" fmla="*/ 925286 h 925286"/>
            <a:gd name="connsiteX5" fmla="*/ 0 w 585107"/>
            <a:gd name="connsiteY5" fmla="*/ 625929 h 925286"/>
            <a:gd name="connsiteX6" fmla="*/ 13607 w 585107"/>
            <a:gd name="connsiteY6" fmla="*/ 0 h 9252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85107" h="925286">
              <a:moveTo>
                <a:pt x="13607" y="0"/>
              </a:moveTo>
              <a:lnTo>
                <a:pt x="367393" y="149679"/>
              </a:lnTo>
              <a:lnTo>
                <a:pt x="544286" y="326571"/>
              </a:lnTo>
              <a:lnTo>
                <a:pt x="585107" y="653143"/>
              </a:lnTo>
              <a:lnTo>
                <a:pt x="557893" y="925286"/>
              </a:lnTo>
              <a:lnTo>
                <a:pt x="0" y="625929"/>
              </a:lnTo>
              <a:lnTo>
                <a:pt x="13607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18</xdr:col>
      <xdr:colOff>449035</xdr:colOff>
      <xdr:row>44</xdr:row>
      <xdr:rowOff>40821</xdr:rowOff>
    </xdr:from>
    <xdr:to>
      <xdr:col>20</xdr:col>
      <xdr:colOff>231321</xdr:colOff>
      <xdr:row>45</xdr:row>
      <xdr:rowOff>163286</xdr:rowOff>
    </xdr:to>
    <xdr:sp macro="" textlink="">
      <xdr:nvSpPr>
        <xdr:cNvPr id="91" name="Forma livre 9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/>
      </xdr:nvSpPr>
      <xdr:spPr>
        <a:xfrm>
          <a:off x="10980964" y="8422821"/>
          <a:ext cx="952500" cy="312965"/>
        </a:xfrm>
        <a:custGeom>
          <a:avLst/>
          <a:gdLst>
            <a:gd name="connsiteX0" fmla="*/ 476250 w 952500"/>
            <a:gd name="connsiteY0" fmla="*/ 0 h 312965"/>
            <a:gd name="connsiteX1" fmla="*/ 0 w 952500"/>
            <a:gd name="connsiteY1" fmla="*/ 299358 h 312965"/>
            <a:gd name="connsiteX2" fmla="*/ 952500 w 952500"/>
            <a:gd name="connsiteY2" fmla="*/ 312965 h 312965"/>
            <a:gd name="connsiteX3" fmla="*/ 476250 w 952500"/>
            <a:gd name="connsiteY3" fmla="*/ 0 h 3129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52500" h="312965">
              <a:moveTo>
                <a:pt x="476250" y="0"/>
              </a:moveTo>
              <a:lnTo>
                <a:pt x="0" y="299358"/>
              </a:lnTo>
              <a:lnTo>
                <a:pt x="952500" y="312965"/>
              </a:lnTo>
              <a:lnTo>
                <a:pt x="476250" y="0"/>
              </a:lnTo>
              <a:close/>
            </a:path>
          </a:pathLst>
        </a:cu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176893</xdr:colOff>
      <xdr:row>6</xdr:row>
      <xdr:rowOff>122464</xdr:rowOff>
    </xdr:from>
    <xdr:to>
      <xdr:col>26</xdr:col>
      <xdr:colOff>421821</xdr:colOff>
      <xdr:row>30</xdr:row>
      <xdr:rowOff>173264</xdr:rowOff>
    </xdr:to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762000" y="1265464"/>
          <a:ext cx="14872607" cy="4622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Bem vindo!</a:t>
          </a:r>
        </a:p>
        <a:p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Visando contribuir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para o avanço da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gestão empresarial dos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recursos hídricos, durante os ciclos de 2016-2017 as</a:t>
          </a:r>
          <a:r>
            <a:rPr lang="pt-BR" sz="1600" u="sng" baseline="0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 iniciativas Empresariais do GVces</a:t>
          </a:r>
          <a:r>
            <a:rPr lang="pt-BR" sz="1600" u="sng">
              <a:solidFill>
                <a:schemeClr val="accent5"/>
              </a:solidFill>
              <a:effectLst/>
              <a:latin typeface="+mn-lt"/>
              <a:ea typeface="+mn-ea"/>
              <a:cs typeface="+mn-cs"/>
            </a:rPr>
            <a:t> (iE)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uniram-se para trabalhar 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tema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partir de uma perspectiva multidisciplinar, nos âmbitos estratégico, gerencial e operacional.</a:t>
          </a:r>
        </a:p>
        <a:p>
          <a:pPr algn="l"/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trabalho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partiu da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pesquisa sobre estudos relevantes, iniciativas, métodos e ferramentas existentes.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 referências 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subsidiaram os debates e as conexões com a realidade do grupo de empresas envolvido na agenda integrada.</a:t>
          </a:r>
        </a:p>
        <a:p>
          <a:pPr algn="l"/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 fim de aprofundar o conhecimento, foram realizadas </a:t>
          </a:r>
          <a:r>
            <a:rPr lang="pt-BR" sz="1600" b="0" u="sng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12 entrevistas</a:t>
          </a:r>
          <a:r>
            <a:rPr lang="pt-BR" sz="1600" b="0" u="sng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 u="non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om atores 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referência no tema. As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informações e experiências levantadas foram discutidas no grupo de trabalho composto </a:t>
          </a:r>
          <a:r>
            <a:rPr lang="pt-BR" sz="1600" u="sng" baseline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por empresas membro das iE 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que dedicou-se, ao longo de 2017, à cocriação de um mapa de indicadores e 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informações relevantes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para a tomada de decisão, planejamento e relato sobre a gestão de recursos hídricos. </a:t>
          </a:r>
        </a:p>
        <a:p>
          <a:pPr algn="l"/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Aqui disponibilizamos o Mapa de indicadores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e informações, resultado deste grupo de trabalho das iE.  </a:t>
          </a:r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Entendemos que esse é o início</a:t>
          </a:r>
          <a:r>
            <a:rPr lang="pt-BR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 um trabalho em constante evolução. </a:t>
          </a:r>
        </a:p>
        <a:p>
          <a:endParaRPr lang="pt-BR" sz="16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BR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 diagrama abaixo representa graficamente a lógica adotada para a organização dos indicadores. Eles foram sistematizados nas dimensões e níveis representados nas circunferências e fatias do diagrama. Os indicadores podem ser acessados por meio da ficha de indicadores (menu de navegação acima), clicando nas áreas e nos títulos do diagrama abaixo, ou acessando a lista completa de indicadores (menu de navegação acima).  </a:t>
          </a:r>
        </a:p>
      </xdr:txBody>
    </xdr:sp>
    <xdr:clientData/>
  </xdr:twoCellAnchor>
  <xdr:twoCellAnchor>
    <xdr:from>
      <xdr:col>9</xdr:col>
      <xdr:colOff>136072</xdr:colOff>
      <xdr:row>17</xdr:row>
      <xdr:rowOff>40821</xdr:rowOff>
    </xdr:from>
    <xdr:to>
      <xdr:col>11</xdr:col>
      <xdr:colOff>285750</xdr:colOff>
      <xdr:row>18</xdr:row>
      <xdr:rowOff>95250</xdr:rowOff>
    </xdr:to>
    <xdr:sp macro="" textlink="">
      <xdr:nvSpPr>
        <xdr:cNvPr id="92" name="Retângulo 9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>
          <a:off x="5402036" y="3279321"/>
          <a:ext cx="1319893" cy="2449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050"/>
        </a:p>
      </xdr:txBody>
    </xdr:sp>
    <xdr:clientData/>
  </xdr:twoCellAnchor>
  <xdr:twoCellAnchor>
    <xdr:from>
      <xdr:col>17</xdr:col>
      <xdr:colOff>68036</xdr:colOff>
      <xdr:row>9</xdr:row>
      <xdr:rowOff>81643</xdr:rowOff>
    </xdr:from>
    <xdr:to>
      <xdr:col>22</xdr:col>
      <xdr:colOff>476250</xdr:colOff>
      <xdr:row>10</xdr:row>
      <xdr:rowOff>176893</xdr:rowOff>
    </xdr:to>
    <xdr:sp macro="" textlink="">
      <xdr:nvSpPr>
        <xdr:cNvPr id="93" name="Retângulo 9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10014857" y="1796143"/>
          <a:ext cx="3333750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122465</xdr:colOff>
      <xdr:row>18</xdr:row>
      <xdr:rowOff>122464</xdr:rowOff>
    </xdr:from>
    <xdr:to>
      <xdr:col>8</xdr:col>
      <xdr:colOff>421823</xdr:colOff>
      <xdr:row>19</xdr:row>
      <xdr:rowOff>149678</xdr:rowOff>
    </xdr:to>
    <xdr:sp macro="" textlink="">
      <xdr:nvSpPr>
        <xdr:cNvPr id="2" name="Retângulo 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462894" y="3551464"/>
          <a:ext cx="2639786" cy="21771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24</xdr:col>
      <xdr:colOff>258536</xdr:colOff>
      <xdr:row>1</xdr:row>
      <xdr:rowOff>95250</xdr:rowOff>
    </xdr:from>
    <xdr:to>
      <xdr:col>27</xdr:col>
      <xdr:colOff>204107</xdr:colOff>
      <xdr:row>5</xdr:row>
      <xdr:rowOff>13607</xdr:rowOff>
    </xdr:to>
    <xdr:sp macro="" textlink="">
      <xdr:nvSpPr>
        <xdr:cNvPr id="3" name="Retângulo 2">
          <a:hlinkClick xmlns:r="http://schemas.openxmlformats.org/officeDocument/2006/relationships" r:id="rId23"/>
        </xdr:cNvPr>
        <xdr:cNvSpPr/>
      </xdr:nvSpPr>
      <xdr:spPr>
        <a:xfrm>
          <a:off x="14301107" y="285750"/>
          <a:ext cx="1700893" cy="6803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3254930</xdr:colOff>
      <xdr:row>3</xdr:row>
      <xdr:rowOff>57327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9525" y="9525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3000375</xdr:colOff>
      <xdr:row>1</xdr:row>
      <xdr:rowOff>69850</xdr:rowOff>
    </xdr:from>
    <xdr:to>
      <xdr:col>2</xdr:col>
      <xdr:colOff>568325</xdr:colOff>
      <xdr:row>2</xdr:row>
      <xdr:rowOff>146942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14675" y="260350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815974</xdr:colOff>
      <xdr:row>1</xdr:row>
      <xdr:rowOff>3175</xdr:rowOff>
    </xdr:from>
    <xdr:to>
      <xdr:col>2</xdr:col>
      <xdr:colOff>1698624</xdr:colOff>
      <xdr:row>2</xdr:row>
      <xdr:rowOff>156467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44974" y="193675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1987549</xdr:colOff>
      <xdr:row>1</xdr:row>
      <xdr:rowOff>0</xdr:rowOff>
    </xdr:from>
    <xdr:to>
      <xdr:col>2</xdr:col>
      <xdr:colOff>2863849</xdr:colOff>
      <xdr:row>2</xdr:row>
      <xdr:rowOff>185042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16549" y="190500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3095624</xdr:colOff>
      <xdr:row>0</xdr:row>
      <xdr:rowOff>174624</xdr:rowOff>
    </xdr:from>
    <xdr:to>
      <xdr:col>3</xdr:col>
      <xdr:colOff>625474</xdr:colOff>
      <xdr:row>2</xdr:row>
      <xdr:rowOff>146941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24624" y="174624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1009650</xdr:colOff>
      <xdr:row>1</xdr:row>
      <xdr:rowOff>47625</xdr:rowOff>
    </xdr:from>
    <xdr:to>
      <xdr:col>3</xdr:col>
      <xdr:colOff>1819275</xdr:colOff>
      <xdr:row>2</xdr:row>
      <xdr:rowOff>171450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53350" y="238125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95250</xdr:colOff>
      <xdr:row>21</xdr:row>
      <xdr:rowOff>66675</xdr:rowOff>
    </xdr:from>
    <xdr:to>
      <xdr:col>3</xdr:col>
      <xdr:colOff>3312795</xdr:colOff>
      <xdr:row>23</xdr:row>
      <xdr:rowOff>168275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8432125"/>
          <a:ext cx="9961245" cy="4826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104775</xdr:colOff>
      <xdr:row>23</xdr:row>
      <xdr:rowOff>0</xdr:rowOff>
    </xdr:from>
    <xdr:to>
      <xdr:col>4</xdr:col>
      <xdr:colOff>7620</xdr:colOff>
      <xdr:row>25</xdr:row>
      <xdr:rowOff>101600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1231225"/>
          <a:ext cx="9961245" cy="4826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104775</xdr:colOff>
      <xdr:row>15</xdr:row>
      <xdr:rowOff>0</xdr:rowOff>
    </xdr:from>
    <xdr:to>
      <xdr:col>4</xdr:col>
      <xdr:colOff>7620</xdr:colOff>
      <xdr:row>17</xdr:row>
      <xdr:rowOff>101600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1231225"/>
          <a:ext cx="9961245" cy="482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7</xdr:col>
      <xdr:colOff>124178</xdr:colOff>
      <xdr:row>23</xdr:row>
      <xdr:rowOff>162967</xdr:rowOff>
    </xdr:to>
    <xdr:pic>
      <xdr:nvPicPr>
        <xdr:cNvPr id="2" name="Picture 2" descr="• e de &#10;• Permite a de &#10;• Mantém de água; &#10;• a e a qualidade do solo; &#10;• e m.triente-s; &#10;• a mitigação da &#10;o off; &#10;• para aquátias rativas,• &#10;• Permite atividade-s &#10;• com a ou a &#10;que podem &#10;e atividades (im_mdações, &#10;etc.). &#10;o &#10;o &#10;Ev apot ra &#10;C dade &#10;e de &#10;Figura IO. Atributos de uma bacia hidrográfica saudável (WBCSD, 2013b) 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84" t="17752" b="14640"/>
        <a:stretch/>
      </xdr:blipFill>
      <xdr:spPr bwMode="auto">
        <a:xfrm>
          <a:off x="7956550" y="2393950"/>
          <a:ext cx="2410178" cy="29252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27</xdr:row>
      <xdr:rowOff>0</xdr:rowOff>
    </xdr:from>
    <xdr:to>
      <xdr:col>10</xdr:col>
      <xdr:colOff>28340</xdr:colOff>
      <xdr:row>38</xdr:row>
      <xdr:rowOff>38100</xdr:rowOff>
    </xdr:to>
    <xdr:pic>
      <xdr:nvPicPr>
        <xdr:cNvPr id="3" name="Imagem 14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56550" y="5892800"/>
          <a:ext cx="4600340" cy="2616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295274</xdr:colOff>
      <xdr:row>28</xdr:row>
      <xdr:rowOff>260350</xdr:rowOff>
    </xdr:from>
    <xdr:to>
      <xdr:col>16</xdr:col>
      <xdr:colOff>304799</xdr:colOff>
      <xdr:row>37</xdr:row>
      <xdr:rowOff>13040</xdr:rowOff>
    </xdr:to>
    <xdr:pic>
      <xdr:nvPicPr>
        <xdr:cNvPr id="4" name="Imagem 15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23824" y="6337300"/>
          <a:ext cx="4581525" cy="196249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38</xdr:row>
      <xdr:rowOff>114300</xdr:rowOff>
    </xdr:from>
    <xdr:to>
      <xdr:col>10</xdr:col>
      <xdr:colOff>637536</xdr:colOff>
      <xdr:row>49</xdr:row>
      <xdr:rowOff>85395</xdr:rowOff>
    </xdr:to>
    <xdr:pic>
      <xdr:nvPicPr>
        <xdr:cNvPr id="5" name="Imagem 16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61324" y="8585200"/>
          <a:ext cx="5104762" cy="254919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3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4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5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6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104775</xdr:colOff>
      <xdr:row>25</xdr:row>
      <xdr:rowOff>66675</xdr:rowOff>
    </xdr:from>
    <xdr:to>
      <xdr:col>4</xdr:col>
      <xdr:colOff>7620</xdr:colOff>
      <xdr:row>27</xdr:row>
      <xdr:rowOff>168275</xdr:rowOff>
    </xdr:to>
    <xdr:pic>
      <xdr:nvPicPr>
        <xdr:cNvPr id="8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1231225"/>
          <a:ext cx="9961245" cy="482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446079</xdr:colOff>
      <xdr:row>14</xdr:row>
      <xdr:rowOff>148828</xdr:rowOff>
    </xdr:from>
    <xdr:to>
      <xdr:col>14</xdr:col>
      <xdr:colOff>559254</xdr:colOff>
      <xdr:row>21</xdr:row>
      <xdr:rowOff>183328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1854" y="2815828"/>
          <a:ext cx="1332375" cy="1368000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14</xdr:row>
      <xdr:rowOff>0</xdr:rowOff>
    </xdr:from>
    <xdr:to>
      <xdr:col>15</xdr:col>
      <xdr:colOff>242890</xdr:colOff>
      <xdr:row>23</xdr:row>
      <xdr:rowOff>44051</xdr:rowOff>
    </xdr:to>
    <xdr:grpSp>
      <xdr:nvGrpSpPr>
        <xdr:cNvPr id="28" name="Agrupar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GrpSpPr/>
      </xdr:nvGrpSpPr>
      <xdr:grpSpPr>
        <a:xfrm>
          <a:off x="7933765" y="2667000"/>
          <a:ext cx="2024625" cy="1758551"/>
          <a:chOff x="4637485" y="3649266"/>
          <a:chExt cx="2071690" cy="1758550"/>
        </a:xfrm>
      </xdr:grpSpPr>
      <xdr:graphicFrame macro="">
        <xdr:nvGraphicFramePr>
          <xdr:cNvPr id="29" name="Gráfico 28">
            <a:extLst>
              <a:ext uri="{FF2B5EF4-FFF2-40B4-BE49-F238E27FC236}">
                <a16:creationId xmlns:a16="http://schemas.microsoft.com/office/drawing/2014/main" id="{00000000-0008-0000-1A00-00001D000000}"/>
              </a:ext>
            </a:extLst>
          </xdr:cNvPr>
          <xdr:cNvGraphicFramePr>
            <a:graphicFrameLocks/>
          </xdr:cNvGraphicFramePr>
        </xdr:nvGraphicFramePr>
        <xdr:xfrm>
          <a:off x="4637485" y="3649266"/>
          <a:ext cx="2024062" cy="17585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00000000-0008-0000-1A00-00001E000000}"/>
              </a:ext>
            </a:extLst>
          </xdr:cNvPr>
          <xdr:cNvSpPr txBox="1"/>
        </xdr:nvSpPr>
        <xdr:spPr>
          <a:xfrm>
            <a:off x="4822034" y="3899297"/>
            <a:ext cx="404812" cy="89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r"/>
            <a:r>
              <a:rPr lang="pt-BR" sz="500" b="1"/>
              <a:t>QUANTIDADE</a:t>
            </a:r>
          </a:p>
        </xdr:txBody>
      </xdr:sp>
      <xdr:sp macro="" textlink="">
        <xdr:nvSpPr>
          <xdr:cNvPr id="31" name="CaixaDeTexto 30">
            <a:extLst>
              <a:ext uri="{FF2B5EF4-FFF2-40B4-BE49-F238E27FC236}">
                <a16:creationId xmlns:a16="http://schemas.microsoft.com/office/drawing/2014/main" id="{00000000-0008-0000-1A00-00001F000000}"/>
              </a:ext>
            </a:extLst>
          </xdr:cNvPr>
          <xdr:cNvSpPr txBox="1"/>
        </xdr:nvSpPr>
        <xdr:spPr>
          <a:xfrm>
            <a:off x="6304363" y="3899297"/>
            <a:ext cx="404812" cy="8929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l"/>
            <a:r>
              <a:rPr lang="pt-BR" sz="500" b="1"/>
              <a:t>QUALIDADE</a:t>
            </a:r>
          </a:p>
        </xdr:txBody>
      </xdr:sp>
      <xdr:sp macro="" textlink="">
        <xdr:nvSpPr>
          <xdr:cNvPr id="32" name="CaixaDeTexto 31">
            <a:extLst>
              <a:ext uri="{FF2B5EF4-FFF2-40B4-BE49-F238E27FC236}">
                <a16:creationId xmlns:a16="http://schemas.microsoft.com/office/drawing/2014/main" id="{00000000-0008-0000-1A00-000020000000}"/>
              </a:ext>
            </a:extLst>
          </xdr:cNvPr>
          <xdr:cNvSpPr txBox="1"/>
        </xdr:nvSpPr>
        <xdr:spPr>
          <a:xfrm>
            <a:off x="4958954" y="4982763"/>
            <a:ext cx="404812" cy="89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r"/>
            <a:r>
              <a:rPr lang="pt-BR" sz="500" b="1"/>
              <a:t>GOVERNANÇA</a:t>
            </a:r>
          </a:p>
        </xdr:txBody>
      </xdr:sp>
      <xdr:cxnSp macro="">
        <xdr:nvCxnSpPr>
          <xdr:cNvPr id="33" name="Conector reto 32">
            <a:extLst>
              <a:ext uri="{FF2B5EF4-FFF2-40B4-BE49-F238E27FC236}">
                <a16:creationId xmlns:a16="http://schemas.microsoft.com/office/drawing/2014/main" id="{00000000-0008-0000-1A00-000021000000}"/>
              </a:ext>
            </a:extLst>
          </xdr:cNvPr>
          <xdr:cNvCxnSpPr/>
        </xdr:nvCxnSpPr>
        <xdr:spPr>
          <a:xfrm>
            <a:off x="4863703" y="3988594"/>
            <a:ext cx="396000" cy="0"/>
          </a:xfrm>
          <a:prstGeom prst="line">
            <a:avLst/>
          </a:prstGeom>
          <a:ln>
            <a:solidFill>
              <a:schemeClr val="accent5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Conector reto 33">
            <a:extLst>
              <a:ext uri="{FF2B5EF4-FFF2-40B4-BE49-F238E27FC236}">
                <a16:creationId xmlns:a16="http://schemas.microsoft.com/office/drawing/2014/main" id="{00000000-0008-0000-1A00-000022000000}"/>
              </a:ext>
            </a:extLst>
          </xdr:cNvPr>
          <xdr:cNvCxnSpPr/>
        </xdr:nvCxnSpPr>
        <xdr:spPr>
          <a:xfrm>
            <a:off x="6224588" y="3988594"/>
            <a:ext cx="396000" cy="0"/>
          </a:xfrm>
          <a:prstGeom prst="line">
            <a:avLst/>
          </a:prstGeom>
          <a:ln>
            <a:solidFill>
              <a:schemeClr val="accent5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Conector reto 34">
            <a:extLst>
              <a:ext uri="{FF2B5EF4-FFF2-40B4-BE49-F238E27FC236}">
                <a16:creationId xmlns:a16="http://schemas.microsoft.com/office/drawing/2014/main" id="{00000000-0008-0000-1A00-000023000000}"/>
              </a:ext>
            </a:extLst>
          </xdr:cNvPr>
          <xdr:cNvCxnSpPr/>
        </xdr:nvCxnSpPr>
        <xdr:spPr>
          <a:xfrm flipV="1">
            <a:off x="4974432" y="5060156"/>
            <a:ext cx="472678" cy="5953"/>
          </a:xfrm>
          <a:prstGeom prst="line">
            <a:avLst/>
          </a:prstGeom>
          <a:ln>
            <a:solidFill>
              <a:schemeClr val="accent5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15</xdr:col>
      <xdr:colOff>0</xdr:colOff>
      <xdr:row>1</xdr:row>
      <xdr:rowOff>59409</xdr:rowOff>
    </xdr:to>
    <xdr:pic>
      <xdr:nvPicPr>
        <xdr:cNvPr id="23" name="Picture 1" descr="Ficha.jpg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46" b="12500"/>
        <a:stretch/>
      </xdr:blipFill>
      <xdr:spPr>
        <a:xfrm>
          <a:off x="142875" y="0"/>
          <a:ext cx="11420475" cy="621384"/>
        </a:xfrm>
        <a:prstGeom prst="rect">
          <a:avLst/>
        </a:prstGeom>
      </xdr:spPr>
    </xdr:pic>
    <xdr:clientData/>
  </xdr:twoCellAnchor>
  <xdr:twoCellAnchor editAs="oneCell">
    <xdr:from>
      <xdr:col>13</xdr:col>
      <xdr:colOff>301673</xdr:colOff>
      <xdr:row>18</xdr:row>
      <xdr:rowOff>143045</xdr:rowOff>
    </xdr:from>
    <xdr:to>
      <xdr:col>14</xdr:col>
      <xdr:colOff>1495425</xdr:colOff>
      <xdr:row>22</xdr:row>
      <xdr:rowOff>698133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3273" y="3648245"/>
          <a:ext cx="1679527" cy="1745713"/>
        </a:xfrm>
        <a:prstGeom prst="rect">
          <a:avLst/>
        </a:prstGeom>
      </xdr:spPr>
    </xdr:pic>
    <xdr:clientData/>
  </xdr:twoCellAnchor>
  <xdr:twoCellAnchor editAs="oneCell">
    <xdr:from>
      <xdr:col>3</xdr:col>
      <xdr:colOff>824250</xdr:colOff>
      <xdr:row>28</xdr:row>
      <xdr:rowOff>3844</xdr:rowOff>
    </xdr:from>
    <xdr:to>
      <xdr:col>4</xdr:col>
      <xdr:colOff>265275</xdr:colOff>
      <xdr:row>29</xdr:row>
      <xdr:rowOff>19050</xdr:rowOff>
    </xdr:to>
    <xdr:sp macro="" textlink="">
      <xdr:nvSpPr>
        <xdr:cNvPr id="3" name="Pizza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995950" y="9128794"/>
          <a:ext cx="536400" cy="624806"/>
        </a:xfrm>
        <a:prstGeom prst="pie">
          <a:avLst>
            <a:gd name="adj1" fmla="val 16200000"/>
            <a:gd name="adj2" fmla="val 5400000"/>
          </a:avLst>
        </a:prstGeom>
        <a:solidFill>
          <a:schemeClr val="accent2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</xdr:col>
      <xdr:colOff>814726</xdr:colOff>
      <xdr:row>26</xdr:row>
      <xdr:rowOff>4210</xdr:rowOff>
    </xdr:from>
    <xdr:to>
      <xdr:col>4</xdr:col>
      <xdr:colOff>255751</xdr:colOff>
      <xdr:row>27</xdr:row>
      <xdr:rowOff>0</xdr:rowOff>
    </xdr:to>
    <xdr:sp macro="" textlink="">
      <xdr:nvSpPr>
        <xdr:cNvPr id="4" name="Pizza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986426" y="8329060"/>
          <a:ext cx="536400" cy="633965"/>
        </a:xfrm>
        <a:prstGeom prst="pie">
          <a:avLst>
            <a:gd name="adj1" fmla="val 16200000"/>
            <a:gd name="adj2" fmla="val 5400000"/>
          </a:avLst>
        </a:prstGeom>
        <a:solidFill>
          <a:schemeClr val="accent1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</xdr:col>
      <xdr:colOff>814725</xdr:colOff>
      <xdr:row>24</xdr:row>
      <xdr:rowOff>4576</xdr:rowOff>
    </xdr:from>
    <xdr:to>
      <xdr:col>4</xdr:col>
      <xdr:colOff>255750</xdr:colOff>
      <xdr:row>25</xdr:row>
      <xdr:rowOff>19050</xdr:rowOff>
    </xdr:to>
    <xdr:sp macro="" textlink="">
      <xdr:nvSpPr>
        <xdr:cNvPr id="5" name="Pizza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2986425" y="6472051"/>
          <a:ext cx="536400" cy="1709924"/>
        </a:xfrm>
        <a:prstGeom prst="pie">
          <a:avLst>
            <a:gd name="adj1" fmla="val 16200000"/>
            <a:gd name="adj2" fmla="val 5400000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1181100</xdr:colOff>
      <xdr:row>7</xdr:row>
      <xdr:rowOff>45427</xdr:rowOff>
    </xdr:from>
    <xdr:to>
      <xdr:col>7</xdr:col>
      <xdr:colOff>476249</xdr:colOff>
      <xdr:row>7</xdr:row>
      <xdr:rowOff>219075</xdr:rowOff>
    </xdr:to>
    <xdr:sp macro="" textlink="">
      <xdr:nvSpPr>
        <xdr:cNvPr id="12" name="Triângulo isósceles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 flipV="1">
          <a:off x="4743450" y="1645627"/>
          <a:ext cx="981074" cy="173648"/>
        </a:xfrm>
        <a:prstGeom prst="triangle">
          <a:avLst/>
        </a:prstGeom>
        <a:solidFill>
          <a:schemeClr val="tx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1171575</xdr:colOff>
      <xdr:row>10</xdr:row>
      <xdr:rowOff>64476</xdr:rowOff>
    </xdr:from>
    <xdr:to>
      <xdr:col>7</xdr:col>
      <xdr:colOff>466724</xdr:colOff>
      <xdr:row>10</xdr:row>
      <xdr:rowOff>238124</xdr:rowOff>
    </xdr:to>
    <xdr:sp macro="" textlink="">
      <xdr:nvSpPr>
        <xdr:cNvPr id="22" name="Triângulo isósceles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 flipV="1">
          <a:off x="4733925" y="2312376"/>
          <a:ext cx="981074" cy="173648"/>
        </a:xfrm>
        <a:prstGeom prst="triangle">
          <a:avLst/>
        </a:prstGeom>
        <a:solidFill>
          <a:schemeClr val="tx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3</xdr:col>
      <xdr:colOff>824251</xdr:colOff>
      <xdr:row>20</xdr:row>
      <xdr:rowOff>5674</xdr:rowOff>
    </xdr:from>
    <xdr:ext cx="535781" cy="453059"/>
    <xdr:sp macro="" textlink="">
      <xdr:nvSpPr>
        <xdr:cNvPr id="42" name="Pizza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2504733" y="3938138"/>
          <a:ext cx="535781" cy="453059"/>
        </a:xfrm>
        <a:prstGeom prst="pie">
          <a:avLst>
            <a:gd name="adj1" fmla="val 16200000"/>
            <a:gd name="adj2" fmla="val 5400000"/>
          </a:avLst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oneCellAnchor>
  <xdr:oneCellAnchor>
    <xdr:from>
      <xdr:col>3</xdr:col>
      <xdr:colOff>814726</xdr:colOff>
      <xdr:row>22</xdr:row>
      <xdr:rowOff>6976</xdr:rowOff>
    </xdr:from>
    <xdr:ext cx="536400" cy="1116974"/>
    <xdr:sp macro="" textlink="">
      <xdr:nvSpPr>
        <xdr:cNvPr id="44" name="Pizza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2986426" y="5188576"/>
          <a:ext cx="536400" cy="1116974"/>
        </a:xfrm>
        <a:prstGeom prst="pie">
          <a:avLst>
            <a:gd name="adj1" fmla="val 16200000"/>
            <a:gd name="adj2" fmla="val 5400000"/>
          </a:avLst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oneCellAnchor>
  <xdr:twoCellAnchor>
    <xdr:from>
      <xdr:col>12</xdr:col>
      <xdr:colOff>335926</xdr:colOff>
      <xdr:row>17</xdr:row>
      <xdr:rowOff>30956</xdr:rowOff>
    </xdr:from>
    <xdr:to>
      <xdr:col>14</xdr:col>
      <xdr:colOff>1809750</xdr:colOff>
      <xdr:row>22</xdr:row>
      <xdr:rowOff>1078874</xdr:rowOff>
    </xdr:to>
    <xdr:grpSp>
      <xdr:nvGrpSpPr>
        <xdr:cNvPr id="67" name="Agrupar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GrpSpPr/>
      </xdr:nvGrpSpPr>
      <xdr:grpSpPr>
        <a:xfrm>
          <a:off x="8736976" y="3783806"/>
          <a:ext cx="2550149" cy="2476668"/>
          <a:chOff x="4637485" y="3649266"/>
          <a:chExt cx="2071690" cy="1758550"/>
        </a:xfrm>
      </xdr:grpSpPr>
      <xdr:graphicFrame macro="">
        <xdr:nvGraphicFramePr>
          <xdr:cNvPr id="45" name="Gráfico 44">
            <a:extLst>
              <a:ext uri="{FF2B5EF4-FFF2-40B4-BE49-F238E27FC236}">
                <a16:creationId xmlns:a16="http://schemas.microsoft.com/office/drawing/2014/main" id="{00000000-0008-0000-0300-00002D000000}"/>
              </a:ext>
            </a:extLst>
          </xdr:cNvPr>
          <xdr:cNvGraphicFramePr>
            <a:graphicFrameLocks/>
          </xdr:cNvGraphicFramePr>
        </xdr:nvGraphicFramePr>
        <xdr:xfrm>
          <a:off x="4637485" y="3649266"/>
          <a:ext cx="2024062" cy="17585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40" name="CaixaDeTexto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SpPr txBox="1"/>
        </xdr:nvSpPr>
        <xdr:spPr>
          <a:xfrm>
            <a:off x="4822034" y="3899297"/>
            <a:ext cx="404812" cy="89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r"/>
            <a:r>
              <a:rPr lang="pt-BR" sz="500" b="1"/>
              <a:t>QUANTIDADE</a:t>
            </a:r>
          </a:p>
        </xdr:txBody>
      </xdr:sp>
      <xdr:sp macro="" textlink="">
        <xdr:nvSpPr>
          <xdr:cNvPr id="64" name="CaixaDeTexto 63">
            <a:extLst>
              <a:ext uri="{FF2B5EF4-FFF2-40B4-BE49-F238E27FC236}">
                <a16:creationId xmlns:a16="http://schemas.microsoft.com/office/drawing/2014/main" id="{00000000-0008-0000-0300-000040000000}"/>
              </a:ext>
            </a:extLst>
          </xdr:cNvPr>
          <xdr:cNvSpPr txBox="1"/>
        </xdr:nvSpPr>
        <xdr:spPr>
          <a:xfrm>
            <a:off x="6304363" y="3899297"/>
            <a:ext cx="404812" cy="89297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l"/>
            <a:r>
              <a:rPr lang="pt-BR" sz="500" b="1"/>
              <a:t>QUALIDADE</a:t>
            </a:r>
          </a:p>
        </xdr:txBody>
      </xdr:sp>
      <xdr:sp macro="" textlink="">
        <xdr:nvSpPr>
          <xdr:cNvPr id="65" name="CaixaDeTexto 64">
            <a:extLst>
              <a:ext uri="{FF2B5EF4-FFF2-40B4-BE49-F238E27FC236}">
                <a16:creationId xmlns:a16="http://schemas.microsoft.com/office/drawing/2014/main" id="{00000000-0008-0000-0300-000041000000}"/>
              </a:ext>
            </a:extLst>
          </xdr:cNvPr>
          <xdr:cNvSpPr txBox="1"/>
        </xdr:nvSpPr>
        <xdr:spPr>
          <a:xfrm>
            <a:off x="4958954" y="4982763"/>
            <a:ext cx="404812" cy="892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b"/>
          <a:lstStyle/>
          <a:p>
            <a:pPr algn="r"/>
            <a:r>
              <a:rPr lang="pt-BR" sz="500" b="1"/>
              <a:t>GOVERNANÇA</a:t>
            </a:r>
          </a:p>
        </xdr:txBody>
      </xdr:sp>
      <xdr:cxnSp macro="">
        <xdr:nvCxnSpPr>
          <xdr:cNvPr id="66" name="Conector reto 65">
            <a:extLst>
              <a:ext uri="{FF2B5EF4-FFF2-40B4-BE49-F238E27FC236}">
                <a16:creationId xmlns:a16="http://schemas.microsoft.com/office/drawing/2014/main" id="{00000000-0008-0000-0300-000042000000}"/>
              </a:ext>
            </a:extLst>
          </xdr:cNvPr>
          <xdr:cNvCxnSpPr/>
        </xdr:nvCxnSpPr>
        <xdr:spPr>
          <a:xfrm>
            <a:off x="4863703" y="3988594"/>
            <a:ext cx="396000" cy="0"/>
          </a:xfrm>
          <a:prstGeom prst="line">
            <a:avLst/>
          </a:prstGeom>
          <a:ln>
            <a:solidFill>
              <a:schemeClr val="accent5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0" name="Conector reto 69">
            <a:extLst>
              <a:ext uri="{FF2B5EF4-FFF2-40B4-BE49-F238E27FC236}">
                <a16:creationId xmlns:a16="http://schemas.microsoft.com/office/drawing/2014/main" id="{00000000-0008-0000-0300-000046000000}"/>
              </a:ext>
            </a:extLst>
          </xdr:cNvPr>
          <xdr:cNvCxnSpPr/>
        </xdr:nvCxnSpPr>
        <xdr:spPr>
          <a:xfrm>
            <a:off x="6224588" y="3988594"/>
            <a:ext cx="396000" cy="0"/>
          </a:xfrm>
          <a:prstGeom prst="line">
            <a:avLst/>
          </a:prstGeom>
          <a:ln>
            <a:solidFill>
              <a:schemeClr val="accent5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Conector reto 70">
            <a:extLst>
              <a:ext uri="{FF2B5EF4-FFF2-40B4-BE49-F238E27FC236}">
                <a16:creationId xmlns:a16="http://schemas.microsoft.com/office/drawing/2014/main" id="{00000000-0008-0000-0300-000047000000}"/>
              </a:ext>
            </a:extLst>
          </xdr:cNvPr>
          <xdr:cNvCxnSpPr/>
        </xdr:nvCxnSpPr>
        <xdr:spPr>
          <a:xfrm flipV="1">
            <a:off x="4974432" y="5060156"/>
            <a:ext cx="472678" cy="5953"/>
          </a:xfrm>
          <a:prstGeom prst="line">
            <a:avLst/>
          </a:prstGeom>
          <a:ln>
            <a:solidFill>
              <a:schemeClr val="accent5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371475</xdr:colOff>
      <xdr:row>17</xdr:row>
      <xdr:rowOff>61232</xdr:rowOff>
    </xdr:from>
    <xdr:to>
      <xdr:col>14</xdr:col>
      <xdr:colOff>1962149</xdr:colOff>
      <xdr:row>18</xdr:row>
      <xdr:rowOff>149679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772525" y="3328307"/>
          <a:ext cx="2666999" cy="326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800" b="1" u="sng">
              <a:solidFill>
                <a:schemeClr val="tx1">
                  <a:lumMod val="50000"/>
                  <a:lumOff val="50000"/>
                </a:schemeClr>
              </a:solidFill>
            </a:rPr>
            <a:t>DIMENSÕES E NÍVEIS AOS QUAIS O INDICADOR SE APLICA:</a:t>
          </a:r>
        </a:p>
      </xdr:txBody>
    </xdr:sp>
    <xdr:clientData/>
  </xdr:twoCellAnchor>
  <xdr:twoCellAnchor>
    <xdr:from>
      <xdr:col>4</xdr:col>
      <xdr:colOff>219717</xdr:colOff>
      <xdr:row>0</xdr:row>
      <xdr:rowOff>308428</xdr:rowOff>
    </xdr:from>
    <xdr:to>
      <xdr:col>5</xdr:col>
      <xdr:colOff>941590</xdr:colOff>
      <xdr:row>0</xdr:row>
      <xdr:rowOff>535213</xdr:rowOff>
    </xdr:to>
    <xdr:sp macro="" textlink="">
      <xdr:nvSpPr>
        <xdr:cNvPr id="24" name="Rectangle 7">
          <a:hlinkClick xmlns:r="http://schemas.openxmlformats.org/officeDocument/2006/relationships" r:id="rId4"/>
        </xdr:cNvPr>
        <xdr:cNvSpPr/>
      </xdr:nvSpPr>
      <xdr:spPr>
        <a:xfrm>
          <a:off x="3486792" y="308428"/>
          <a:ext cx="1017148" cy="22678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802103</xdr:colOff>
      <xdr:row>0</xdr:row>
      <xdr:rowOff>223155</xdr:rowOff>
    </xdr:from>
    <xdr:to>
      <xdr:col>10</xdr:col>
      <xdr:colOff>133350</xdr:colOff>
      <xdr:row>0</xdr:row>
      <xdr:rowOff>533400</xdr:rowOff>
    </xdr:to>
    <xdr:sp macro="" textlink="">
      <xdr:nvSpPr>
        <xdr:cNvPr id="25" name="Rectangle 9">
          <a:hlinkClick xmlns:r="http://schemas.openxmlformats.org/officeDocument/2006/relationships" r:id="rId5"/>
        </xdr:cNvPr>
        <xdr:cNvSpPr/>
      </xdr:nvSpPr>
      <xdr:spPr>
        <a:xfrm>
          <a:off x="6050378" y="223155"/>
          <a:ext cx="1217197" cy="310245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277321</xdr:colOff>
      <xdr:row>0</xdr:row>
      <xdr:rowOff>241299</xdr:rowOff>
    </xdr:from>
    <xdr:to>
      <xdr:col>12</xdr:col>
      <xdr:colOff>164496</xdr:colOff>
      <xdr:row>1</xdr:row>
      <xdr:rowOff>9525</xdr:rowOff>
    </xdr:to>
    <xdr:sp macro="" textlink="">
      <xdr:nvSpPr>
        <xdr:cNvPr id="26" name="Rectangle 10">
          <a:hlinkClick xmlns:r="http://schemas.openxmlformats.org/officeDocument/2006/relationships" r:id="rId6"/>
        </xdr:cNvPr>
        <xdr:cNvSpPr/>
      </xdr:nvSpPr>
      <xdr:spPr>
        <a:xfrm>
          <a:off x="7411546" y="241299"/>
          <a:ext cx="1154000" cy="330201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387992</xdr:colOff>
      <xdr:row>0</xdr:row>
      <xdr:rowOff>280306</xdr:rowOff>
    </xdr:from>
    <xdr:to>
      <xdr:col>14</xdr:col>
      <xdr:colOff>424982</xdr:colOff>
      <xdr:row>0</xdr:row>
      <xdr:rowOff>525235</xdr:rowOff>
    </xdr:to>
    <xdr:sp macro="" textlink="">
      <xdr:nvSpPr>
        <xdr:cNvPr id="27" name="Rectangle 12">
          <a:hlinkClick xmlns:r="http://schemas.openxmlformats.org/officeDocument/2006/relationships" r:id="rId7"/>
        </xdr:cNvPr>
        <xdr:cNvSpPr/>
      </xdr:nvSpPr>
      <xdr:spPr>
        <a:xfrm>
          <a:off x="8789042" y="280306"/>
          <a:ext cx="1113315" cy="244929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</xdr:col>
      <xdr:colOff>0</xdr:colOff>
      <xdr:row>32</xdr:row>
      <xdr:rowOff>47625</xdr:rowOff>
    </xdr:from>
    <xdr:to>
      <xdr:col>15</xdr:col>
      <xdr:colOff>19050</xdr:colOff>
      <xdr:row>35</xdr:row>
      <xdr:rowOff>2482</xdr:rowOff>
    </xdr:to>
    <xdr:pic>
      <xdr:nvPicPr>
        <xdr:cNvPr id="28" name="Picture 6" descr="rodape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0982325"/>
          <a:ext cx="11430000" cy="526357"/>
        </a:xfrm>
        <a:prstGeom prst="rect">
          <a:avLst/>
        </a:prstGeom>
      </xdr:spPr>
    </xdr:pic>
    <xdr:clientData/>
  </xdr:twoCellAnchor>
  <xdr:oneCellAnchor>
    <xdr:from>
      <xdr:col>3</xdr:col>
      <xdr:colOff>771525</xdr:colOff>
      <xdr:row>30</xdr:row>
      <xdr:rowOff>9524</xdr:rowOff>
    </xdr:from>
    <xdr:ext cx="536400" cy="904875"/>
    <xdr:sp macro="" textlink="">
      <xdr:nvSpPr>
        <xdr:cNvPr id="29" name="Pizza 28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943225" y="9934574"/>
          <a:ext cx="536400" cy="904875"/>
        </a:xfrm>
        <a:prstGeom prst="pie">
          <a:avLst>
            <a:gd name="adj1" fmla="val 16200000"/>
            <a:gd name="adj2" fmla="val 5316098"/>
          </a:avLst>
        </a:prstGeom>
        <a:solidFill>
          <a:srgbClr val="CC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10</xdr:col>
      <xdr:colOff>11907</xdr:colOff>
      <xdr:row>0</xdr:row>
      <xdr:rowOff>748942</xdr:rowOff>
    </xdr:to>
    <xdr:pic>
      <xdr:nvPicPr>
        <xdr:cNvPr id="11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30" b="9682"/>
        <a:stretch/>
      </xdr:blipFill>
      <xdr:spPr>
        <a:xfrm>
          <a:off x="0" y="19050"/>
          <a:ext cx="18783300" cy="729892"/>
        </a:xfrm>
        <a:prstGeom prst="rect">
          <a:avLst/>
        </a:prstGeom>
      </xdr:spPr>
    </xdr:pic>
    <xdr:clientData/>
  </xdr:twoCellAnchor>
  <xdr:twoCellAnchor>
    <xdr:from>
      <xdr:col>4</xdr:col>
      <xdr:colOff>2461267</xdr:colOff>
      <xdr:row>0</xdr:row>
      <xdr:rowOff>165553</xdr:rowOff>
    </xdr:from>
    <xdr:to>
      <xdr:col>4</xdr:col>
      <xdr:colOff>3676650</xdr:colOff>
      <xdr:row>0</xdr:row>
      <xdr:rowOff>704850</xdr:rowOff>
    </xdr:to>
    <xdr:sp macro="" textlink="">
      <xdr:nvSpPr>
        <xdr:cNvPr id="7" name="Rectangle 7">
          <a:hlinkClick xmlns:r="http://schemas.openxmlformats.org/officeDocument/2006/relationships" r:id="rId2"/>
        </xdr:cNvPr>
        <xdr:cNvSpPr/>
      </xdr:nvSpPr>
      <xdr:spPr>
        <a:xfrm>
          <a:off x="9757417" y="165553"/>
          <a:ext cx="1215383" cy="53929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740871</xdr:colOff>
      <xdr:row>0</xdr:row>
      <xdr:rowOff>174625</xdr:rowOff>
    </xdr:from>
    <xdr:to>
      <xdr:col>7</xdr:col>
      <xdr:colOff>571500</xdr:colOff>
      <xdr:row>0</xdr:row>
      <xdr:rowOff>742951</xdr:rowOff>
    </xdr:to>
    <xdr:sp macro="" textlink="">
      <xdr:nvSpPr>
        <xdr:cNvPr id="9" name="Rectangle 10">
          <a:hlinkClick xmlns:r="http://schemas.openxmlformats.org/officeDocument/2006/relationships" r:id="rId3"/>
        </xdr:cNvPr>
        <xdr:cNvSpPr/>
      </xdr:nvSpPr>
      <xdr:spPr>
        <a:xfrm>
          <a:off x="14133021" y="174625"/>
          <a:ext cx="1411779" cy="568326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679299</xdr:colOff>
      <xdr:row>0</xdr:row>
      <xdr:rowOff>175531</xdr:rowOff>
    </xdr:from>
    <xdr:to>
      <xdr:col>9</xdr:col>
      <xdr:colOff>0</xdr:colOff>
      <xdr:row>0</xdr:row>
      <xdr:rowOff>768262</xdr:rowOff>
    </xdr:to>
    <xdr:sp macro="" textlink="">
      <xdr:nvSpPr>
        <xdr:cNvPr id="10" name="Rectangle 12">
          <a:hlinkClick xmlns:r="http://schemas.openxmlformats.org/officeDocument/2006/relationships" r:id="rId4"/>
        </xdr:cNvPr>
        <xdr:cNvSpPr/>
      </xdr:nvSpPr>
      <xdr:spPr>
        <a:xfrm>
          <a:off x="15652599" y="175531"/>
          <a:ext cx="1416201" cy="592731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3924300</xdr:colOff>
      <xdr:row>0</xdr:row>
      <xdr:rowOff>152400</xdr:rowOff>
    </xdr:from>
    <xdr:to>
      <xdr:col>5</xdr:col>
      <xdr:colOff>1295400</xdr:colOff>
      <xdr:row>0</xdr:row>
      <xdr:rowOff>762000</xdr:rowOff>
    </xdr:to>
    <xdr:sp macro="" textlink="">
      <xdr:nvSpPr>
        <xdr:cNvPr id="2" name="Retângulo 1">
          <a:hlinkClick xmlns:r="http://schemas.openxmlformats.org/officeDocument/2006/relationships" r:id="rId5"/>
        </xdr:cNvPr>
        <xdr:cNvSpPr/>
      </xdr:nvSpPr>
      <xdr:spPr>
        <a:xfrm>
          <a:off x="11220450" y="152400"/>
          <a:ext cx="1314450" cy="609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11906</xdr:colOff>
      <xdr:row>81</xdr:row>
      <xdr:rowOff>71439</xdr:rowOff>
    </xdr:from>
    <xdr:to>
      <xdr:col>10</xdr:col>
      <xdr:colOff>234951</xdr:colOff>
      <xdr:row>85</xdr:row>
      <xdr:rowOff>167498</xdr:rowOff>
    </xdr:to>
    <xdr:pic>
      <xdr:nvPicPr>
        <xdr:cNvPr id="13" name="Picture 3" descr="rodap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100893564"/>
          <a:ext cx="18951576" cy="9056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485763</xdr:colOff>
      <xdr:row>3</xdr:row>
      <xdr:rowOff>38100</xdr:rowOff>
    </xdr:to>
    <xdr:pic>
      <xdr:nvPicPr>
        <xdr:cNvPr id="5" name="Picture 1" descr="glossario.jpg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692" r="11084" b="12082"/>
        <a:stretch/>
      </xdr:blipFill>
      <xdr:spPr>
        <a:xfrm>
          <a:off x="0" y="0"/>
          <a:ext cx="9829788" cy="609600"/>
        </a:xfrm>
        <a:prstGeom prst="rect">
          <a:avLst/>
        </a:prstGeom>
      </xdr:spPr>
    </xdr:pic>
    <xdr:clientData/>
  </xdr:twoCellAnchor>
  <xdr:twoCellAnchor>
    <xdr:from>
      <xdr:col>2</xdr:col>
      <xdr:colOff>1460502</xdr:colOff>
      <xdr:row>0</xdr:row>
      <xdr:rowOff>171450</xdr:rowOff>
    </xdr:from>
    <xdr:to>
      <xdr:col>2</xdr:col>
      <xdr:colOff>2476500</xdr:colOff>
      <xdr:row>3</xdr:row>
      <xdr:rowOff>6350</xdr:rowOff>
    </xdr:to>
    <xdr:sp macro="" textlink="">
      <xdr:nvSpPr>
        <xdr:cNvPr id="6" name="Rectangle 4">
          <a:hlinkClick xmlns:r="http://schemas.openxmlformats.org/officeDocument/2006/relationships" r:id="rId2"/>
        </xdr:cNvPr>
        <xdr:cNvSpPr/>
      </xdr:nvSpPr>
      <xdr:spPr>
        <a:xfrm>
          <a:off x="2736852" y="171450"/>
          <a:ext cx="1015998" cy="40640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2695577</xdr:colOff>
      <xdr:row>0</xdr:row>
      <xdr:rowOff>152400</xdr:rowOff>
    </xdr:from>
    <xdr:to>
      <xdr:col>2</xdr:col>
      <xdr:colOff>3711575</xdr:colOff>
      <xdr:row>2</xdr:row>
      <xdr:rowOff>177800</xdr:rowOff>
    </xdr:to>
    <xdr:sp macro="" textlink="">
      <xdr:nvSpPr>
        <xdr:cNvPr id="7" name="Rectangle 5">
          <a:hlinkClick xmlns:r="http://schemas.openxmlformats.org/officeDocument/2006/relationships" r:id="rId3"/>
        </xdr:cNvPr>
        <xdr:cNvSpPr/>
      </xdr:nvSpPr>
      <xdr:spPr>
        <a:xfrm>
          <a:off x="3971927" y="152400"/>
          <a:ext cx="1015998" cy="40640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3876676</xdr:colOff>
      <xdr:row>0</xdr:row>
      <xdr:rowOff>171450</xdr:rowOff>
    </xdr:from>
    <xdr:to>
      <xdr:col>2</xdr:col>
      <xdr:colOff>4791075</xdr:colOff>
      <xdr:row>3</xdr:row>
      <xdr:rowOff>6350</xdr:rowOff>
    </xdr:to>
    <xdr:sp macro="" textlink="">
      <xdr:nvSpPr>
        <xdr:cNvPr id="8" name="Rectangle 6">
          <a:hlinkClick xmlns:r="http://schemas.openxmlformats.org/officeDocument/2006/relationships" r:id="rId4"/>
        </xdr:cNvPr>
        <xdr:cNvSpPr/>
      </xdr:nvSpPr>
      <xdr:spPr>
        <a:xfrm>
          <a:off x="5153026" y="171450"/>
          <a:ext cx="914399" cy="40640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1123952</xdr:colOff>
      <xdr:row>0</xdr:row>
      <xdr:rowOff>180975</xdr:rowOff>
    </xdr:from>
    <xdr:to>
      <xdr:col>3</xdr:col>
      <xdr:colOff>2139950</xdr:colOff>
      <xdr:row>3</xdr:row>
      <xdr:rowOff>15875</xdr:rowOff>
    </xdr:to>
    <xdr:sp macro="" textlink="">
      <xdr:nvSpPr>
        <xdr:cNvPr id="9" name="Rectangle 7">
          <a:hlinkClick xmlns:r="http://schemas.openxmlformats.org/officeDocument/2006/relationships" r:id="rId5"/>
        </xdr:cNvPr>
        <xdr:cNvSpPr/>
      </xdr:nvSpPr>
      <xdr:spPr>
        <a:xfrm>
          <a:off x="7429502" y="180975"/>
          <a:ext cx="1015998" cy="406400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33</xdr:row>
      <xdr:rowOff>95250</xdr:rowOff>
    </xdr:from>
    <xdr:to>
      <xdr:col>5</xdr:col>
      <xdr:colOff>588645</xdr:colOff>
      <xdr:row>35</xdr:row>
      <xdr:rowOff>184150</xdr:rowOff>
    </xdr:to>
    <xdr:pic>
      <xdr:nvPicPr>
        <xdr:cNvPr id="10" name="Picture 3" descr="rodap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00"/>
          <a:ext cx="9932670" cy="4699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1066800</xdr:colOff>
      <xdr:row>5</xdr:row>
      <xdr:rowOff>180975</xdr:rowOff>
    </xdr:from>
    <xdr:to>
      <xdr:col>10</xdr:col>
      <xdr:colOff>495300</xdr:colOff>
      <xdr:row>22</xdr:row>
      <xdr:rowOff>18795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133475"/>
          <a:ext cx="6562725" cy="3076320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9525</xdr:colOff>
      <xdr:row>0</xdr:row>
      <xdr:rowOff>9525</xdr:rowOff>
    </xdr:from>
    <xdr:to>
      <xdr:col>13</xdr:col>
      <xdr:colOff>426005</xdr:colOff>
      <xdr:row>3</xdr:row>
      <xdr:rowOff>57327</xdr:rowOff>
    </xdr:to>
    <xdr:pic>
      <xdr:nvPicPr>
        <xdr:cNvPr id="4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9525" y="9525"/>
          <a:ext cx="9989105" cy="619302"/>
        </a:xfrm>
        <a:prstGeom prst="rect">
          <a:avLst/>
        </a:prstGeom>
      </xdr:spPr>
    </xdr:pic>
    <xdr:clientData/>
  </xdr:twoCellAnchor>
  <xdr:twoCellAnchor>
    <xdr:from>
      <xdr:col>2</xdr:col>
      <xdr:colOff>647700</xdr:colOff>
      <xdr:row>1</xdr:row>
      <xdr:rowOff>69850</xdr:rowOff>
    </xdr:from>
    <xdr:to>
      <xdr:col>3</xdr:col>
      <xdr:colOff>520700</xdr:colOff>
      <xdr:row>2</xdr:row>
      <xdr:rowOff>146942</xdr:rowOff>
    </xdr:to>
    <xdr:sp macro="" textlink="">
      <xdr:nvSpPr>
        <xdr:cNvPr id="6" name="Rectangle 2">
          <a:hlinkClick xmlns:r="http://schemas.openxmlformats.org/officeDocument/2006/relationships" r:id="rId3"/>
        </xdr:cNvPr>
        <xdr:cNvSpPr/>
      </xdr:nvSpPr>
      <xdr:spPr>
        <a:xfrm>
          <a:off x="3114675" y="260350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158749</xdr:colOff>
      <xdr:row>1</xdr:row>
      <xdr:rowOff>3175</xdr:rowOff>
    </xdr:from>
    <xdr:to>
      <xdr:col>5</xdr:col>
      <xdr:colOff>431799</xdr:colOff>
      <xdr:row>2</xdr:row>
      <xdr:rowOff>156467</xdr:rowOff>
    </xdr:to>
    <xdr:sp macro="" textlink="">
      <xdr:nvSpPr>
        <xdr:cNvPr id="7" name="Rectangle 6">
          <a:hlinkClick xmlns:r="http://schemas.openxmlformats.org/officeDocument/2006/relationships" r:id="rId4"/>
        </xdr:cNvPr>
        <xdr:cNvSpPr/>
      </xdr:nvSpPr>
      <xdr:spPr>
        <a:xfrm>
          <a:off x="4244974" y="193675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111124</xdr:colOff>
      <xdr:row>1</xdr:row>
      <xdr:rowOff>0</xdr:rowOff>
    </xdr:from>
    <xdr:to>
      <xdr:col>7</xdr:col>
      <xdr:colOff>377824</xdr:colOff>
      <xdr:row>2</xdr:row>
      <xdr:rowOff>185042</xdr:rowOff>
    </xdr:to>
    <xdr:sp macro="" textlink="">
      <xdr:nvSpPr>
        <xdr:cNvPr id="8" name="Rectangle 7">
          <a:hlinkClick xmlns:r="http://schemas.openxmlformats.org/officeDocument/2006/relationships" r:id="rId5"/>
        </xdr:cNvPr>
        <xdr:cNvSpPr/>
      </xdr:nvSpPr>
      <xdr:spPr>
        <a:xfrm>
          <a:off x="5416549" y="190500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609599</xdr:colOff>
      <xdr:row>0</xdr:row>
      <xdr:rowOff>174624</xdr:rowOff>
    </xdr:from>
    <xdr:to>
      <xdr:col>9</xdr:col>
      <xdr:colOff>234949</xdr:colOff>
      <xdr:row>2</xdr:row>
      <xdr:rowOff>146941</xdr:rowOff>
    </xdr:to>
    <xdr:sp macro="" textlink="">
      <xdr:nvSpPr>
        <xdr:cNvPr id="9" name="Rectangle 8">
          <a:hlinkClick xmlns:r="http://schemas.openxmlformats.org/officeDocument/2006/relationships" r:id="rId6"/>
        </xdr:cNvPr>
        <xdr:cNvSpPr/>
      </xdr:nvSpPr>
      <xdr:spPr>
        <a:xfrm>
          <a:off x="6524624" y="174624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9525</xdr:colOff>
      <xdr:row>1</xdr:row>
      <xdr:rowOff>47625</xdr:rowOff>
    </xdr:from>
    <xdr:to>
      <xdr:col>11</xdr:col>
      <xdr:colOff>209550</xdr:colOff>
      <xdr:row>2</xdr:row>
      <xdr:rowOff>171450</xdr:rowOff>
    </xdr:to>
    <xdr:sp macro="" textlink="">
      <xdr:nvSpPr>
        <xdr:cNvPr id="10" name="Retângulo 9">
          <a:hlinkClick xmlns:r="http://schemas.openxmlformats.org/officeDocument/2006/relationships" r:id="rId7"/>
        </xdr:cNvPr>
        <xdr:cNvSpPr/>
      </xdr:nvSpPr>
      <xdr:spPr>
        <a:xfrm>
          <a:off x="7753350" y="238125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13</xdr:col>
      <xdr:colOff>388620</xdr:colOff>
      <xdr:row>25</xdr:row>
      <xdr:rowOff>101600</xdr:rowOff>
    </xdr:to>
    <xdr:pic>
      <xdr:nvPicPr>
        <xdr:cNvPr id="11" name="Picture 3" descr="rodape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1500"/>
          <a:ext cx="9961245" cy="482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13</xdr:col>
      <xdr:colOff>426005</xdr:colOff>
      <xdr:row>3</xdr:row>
      <xdr:rowOff>57327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9525" y="9525"/>
          <a:ext cx="9989105" cy="619302"/>
        </a:xfrm>
        <a:prstGeom prst="rect">
          <a:avLst/>
        </a:prstGeom>
      </xdr:spPr>
    </xdr:pic>
    <xdr:clientData/>
  </xdr:twoCellAnchor>
  <xdr:twoCellAnchor>
    <xdr:from>
      <xdr:col>2</xdr:col>
      <xdr:colOff>647700</xdr:colOff>
      <xdr:row>1</xdr:row>
      <xdr:rowOff>69850</xdr:rowOff>
    </xdr:from>
    <xdr:to>
      <xdr:col>3</xdr:col>
      <xdr:colOff>520700</xdr:colOff>
      <xdr:row>2</xdr:row>
      <xdr:rowOff>146942</xdr:rowOff>
    </xdr:to>
    <xdr:sp macro="" textlink="">
      <xdr:nvSpPr>
        <xdr:cNvPr id="4" name="Rectangle 2">
          <a:hlinkClick xmlns:r="http://schemas.openxmlformats.org/officeDocument/2006/relationships" r:id="rId2"/>
        </xdr:cNvPr>
        <xdr:cNvSpPr/>
      </xdr:nvSpPr>
      <xdr:spPr>
        <a:xfrm>
          <a:off x="3114675" y="260350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158749</xdr:colOff>
      <xdr:row>1</xdr:row>
      <xdr:rowOff>3175</xdr:rowOff>
    </xdr:from>
    <xdr:to>
      <xdr:col>5</xdr:col>
      <xdr:colOff>431799</xdr:colOff>
      <xdr:row>2</xdr:row>
      <xdr:rowOff>156467</xdr:rowOff>
    </xdr:to>
    <xdr:sp macro="" textlink="">
      <xdr:nvSpPr>
        <xdr:cNvPr id="5" name="Rectangle 6">
          <a:hlinkClick xmlns:r="http://schemas.openxmlformats.org/officeDocument/2006/relationships" r:id="rId3"/>
        </xdr:cNvPr>
        <xdr:cNvSpPr/>
      </xdr:nvSpPr>
      <xdr:spPr>
        <a:xfrm>
          <a:off x="4244974" y="193675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111124</xdr:colOff>
      <xdr:row>1</xdr:row>
      <xdr:rowOff>0</xdr:rowOff>
    </xdr:from>
    <xdr:to>
      <xdr:col>7</xdr:col>
      <xdr:colOff>377824</xdr:colOff>
      <xdr:row>2</xdr:row>
      <xdr:rowOff>185042</xdr:rowOff>
    </xdr:to>
    <xdr:sp macro="" textlink="">
      <xdr:nvSpPr>
        <xdr:cNvPr id="6" name="Rectangle 7">
          <a:hlinkClick xmlns:r="http://schemas.openxmlformats.org/officeDocument/2006/relationships" r:id="rId4"/>
        </xdr:cNvPr>
        <xdr:cNvSpPr/>
      </xdr:nvSpPr>
      <xdr:spPr>
        <a:xfrm>
          <a:off x="5416549" y="190500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609599</xdr:colOff>
      <xdr:row>0</xdr:row>
      <xdr:rowOff>174624</xdr:rowOff>
    </xdr:from>
    <xdr:to>
      <xdr:col>9</xdr:col>
      <xdr:colOff>234949</xdr:colOff>
      <xdr:row>2</xdr:row>
      <xdr:rowOff>146941</xdr:rowOff>
    </xdr:to>
    <xdr:sp macro="" textlink="">
      <xdr:nvSpPr>
        <xdr:cNvPr id="7" name="Rectangle 8">
          <a:hlinkClick xmlns:r="http://schemas.openxmlformats.org/officeDocument/2006/relationships" r:id="rId5"/>
        </xdr:cNvPr>
        <xdr:cNvSpPr/>
      </xdr:nvSpPr>
      <xdr:spPr>
        <a:xfrm>
          <a:off x="6524624" y="174624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9525</xdr:colOff>
      <xdr:row>1</xdr:row>
      <xdr:rowOff>47625</xdr:rowOff>
    </xdr:from>
    <xdr:to>
      <xdr:col>11</xdr:col>
      <xdr:colOff>209550</xdr:colOff>
      <xdr:row>2</xdr:row>
      <xdr:rowOff>171450</xdr:rowOff>
    </xdr:to>
    <xdr:sp macro="" textlink="">
      <xdr:nvSpPr>
        <xdr:cNvPr id="8" name="Retângulo 7">
          <a:hlinkClick xmlns:r="http://schemas.openxmlformats.org/officeDocument/2006/relationships" r:id="rId6"/>
        </xdr:cNvPr>
        <xdr:cNvSpPr/>
      </xdr:nvSpPr>
      <xdr:spPr>
        <a:xfrm>
          <a:off x="7753350" y="238125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38100</xdr:colOff>
      <xdr:row>23</xdr:row>
      <xdr:rowOff>142875</xdr:rowOff>
    </xdr:from>
    <xdr:to>
      <xdr:col>13</xdr:col>
      <xdr:colOff>426720</xdr:colOff>
      <xdr:row>26</xdr:row>
      <xdr:rowOff>53975</xdr:rowOff>
    </xdr:to>
    <xdr:pic>
      <xdr:nvPicPr>
        <xdr:cNvPr id="9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24375"/>
          <a:ext cx="9961245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4</xdr:row>
      <xdr:rowOff>94164</xdr:rowOff>
    </xdr:from>
    <xdr:to>
      <xdr:col>10</xdr:col>
      <xdr:colOff>565150</xdr:colOff>
      <xdr:row>23</xdr:row>
      <xdr:rowOff>38099</xdr:rowOff>
    </xdr:to>
    <xdr:pic>
      <xdr:nvPicPr>
        <xdr:cNvPr id="10" name="Picture 1" descr="membros-01.jp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856164"/>
          <a:ext cx="6794500" cy="3563435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9525</xdr:colOff>
      <xdr:row>2</xdr:row>
      <xdr:rowOff>114300</xdr:rowOff>
    </xdr:to>
    <xdr:pic>
      <xdr:nvPicPr>
        <xdr:cNvPr id="5" name="Picture 1" descr="referencias.jpg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426" b="13179"/>
        <a:stretch/>
      </xdr:blipFill>
      <xdr:spPr>
        <a:xfrm>
          <a:off x="0" y="0"/>
          <a:ext cx="8391525" cy="495300"/>
        </a:xfrm>
        <a:prstGeom prst="rect">
          <a:avLst/>
        </a:prstGeom>
      </xdr:spPr>
    </xdr:pic>
    <xdr:clientData/>
  </xdr:twoCellAnchor>
  <xdr:twoCellAnchor>
    <xdr:from>
      <xdr:col>1</xdr:col>
      <xdr:colOff>2184401</xdr:colOff>
      <xdr:row>0</xdr:row>
      <xdr:rowOff>161033</xdr:rowOff>
    </xdr:from>
    <xdr:to>
      <xdr:col>1</xdr:col>
      <xdr:colOff>3067051</xdr:colOff>
      <xdr:row>2</xdr:row>
      <xdr:rowOff>47625</xdr:rowOff>
    </xdr:to>
    <xdr:sp macro="" textlink="">
      <xdr:nvSpPr>
        <xdr:cNvPr id="6" name="Rectangle 2">
          <a:hlinkClick xmlns:r="http://schemas.openxmlformats.org/officeDocument/2006/relationships" r:id="rId2"/>
        </xdr:cNvPr>
        <xdr:cNvSpPr/>
      </xdr:nvSpPr>
      <xdr:spPr>
        <a:xfrm>
          <a:off x="2413001" y="161033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3143250</xdr:colOff>
      <xdr:row>0</xdr:row>
      <xdr:rowOff>141983</xdr:rowOff>
    </xdr:from>
    <xdr:to>
      <xdr:col>1</xdr:col>
      <xdr:colOff>4025900</xdr:colOff>
      <xdr:row>2</xdr:row>
      <xdr:rowOff>104775</xdr:rowOff>
    </xdr:to>
    <xdr:sp macro="" textlink="">
      <xdr:nvSpPr>
        <xdr:cNvPr id="7" name="Rectangle 6">
          <a:hlinkClick xmlns:r="http://schemas.openxmlformats.org/officeDocument/2006/relationships" r:id="rId3"/>
        </xdr:cNvPr>
        <xdr:cNvSpPr/>
      </xdr:nvSpPr>
      <xdr:spPr>
        <a:xfrm>
          <a:off x="3371850" y="141983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4114800</xdr:colOff>
      <xdr:row>0</xdr:row>
      <xdr:rowOff>129283</xdr:rowOff>
    </xdr:from>
    <xdr:to>
      <xdr:col>2</xdr:col>
      <xdr:colOff>466725</xdr:colOff>
      <xdr:row>2</xdr:row>
      <xdr:rowOff>123825</xdr:rowOff>
    </xdr:to>
    <xdr:sp macro="" textlink="">
      <xdr:nvSpPr>
        <xdr:cNvPr id="8" name="Rectangle 7">
          <a:hlinkClick xmlns:r="http://schemas.openxmlformats.org/officeDocument/2006/relationships" r:id="rId4"/>
        </xdr:cNvPr>
        <xdr:cNvSpPr/>
      </xdr:nvSpPr>
      <xdr:spPr>
        <a:xfrm>
          <a:off x="4343400" y="129283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593725</xdr:colOff>
      <xdr:row>0</xdr:row>
      <xdr:rowOff>141982</xdr:rowOff>
    </xdr:from>
    <xdr:to>
      <xdr:col>2</xdr:col>
      <xdr:colOff>1438275</xdr:colOff>
      <xdr:row>2</xdr:row>
      <xdr:rowOff>114299</xdr:rowOff>
    </xdr:to>
    <xdr:sp macro="" textlink="">
      <xdr:nvSpPr>
        <xdr:cNvPr id="9" name="Rectangle 8">
          <a:hlinkClick xmlns:r="http://schemas.openxmlformats.org/officeDocument/2006/relationships" r:id="rId5"/>
        </xdr:cNvPr>
        <xdr:cNvSpPr/>
      </xdr:nvSpPr>
      <xdr:spPr>
        <a:xfrm>
          <a:off x="5346700" y="141982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38100</xdr:colOff>
      <xdr:row>23</xdr:row>
      <xdr:rowOff>9525</xdr:rowOff>
    </xdr:from>
    <xdr:to>
      <xdr:col>3</xdr:col>
      <xdr:colOff>76200</xdr:colOff>
      <xdr:row>24</xdr:row>
      <xdr:rowOff>27889</xdr:rowOff>
    </xdr:to>
    <xdr:pic>
      <xdr:nvPicPr>
        <xdr:cNvPr id="10" name="Picture 5" descr="rodape.jp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29650"/>
          <a:ext cx="8420100" cy="3993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3245405</xdr:colOff>
      <xdr:row>3</xdr:row>
      <xdr:rowOff>47802</xdr:rowOff>
    </xdr:to>
    <xdr:pic>
      <xdr:nvPicPr>
        <xdr:cNvPr id="6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01" r="1" b="5180"/>
        <a:stretch/>
      </xdr:blipFill>
      <xdr:spPr>
        <a:xfrm>
          <a:off x="0" y="0"/>
          <a:ext cx="9989105" cy="619302"/>
        </a:xfrm>
        <a:prstGeom prst="rect">
          <a:avLst/>
        </a:prstGeom>
      </xdr:spPr>
    </xdr:pic>
    <xdr:clientData/>
  </xdr:twoCellAnchor>
  <xdr:twoCellAnchor>
    <xdr:from>
      <xdr:col>1</xdr:col>
      <xdr:colOff>2990850</xdr:colOff>
      <xdr:row>1</xdr:row>
      <xdr:rowOff>60325</xdr:rowOff>
    </xdr:from>
    <xdr:to>
      <xdr:col>2</xdr:col>
      <xdr:colOff>558800</xdr:colOff>
      <xdr:row>2</xdr:row>
      <xdr:rowOff>137417</xdr:rowOff>
    </xdr:to>
    <xdr:sp macro="" textlink="">
      <xdr:nvSpPr>
        <xdr:cNvPr id="7" name="Rectangle 2">
          <a:hlinkClick xmlns:r="http://schemas.openxmlformats.org/officeDocument/2006/relationships" r:id="rId2"/>
        </xdr:cNvPr>
        <xdr:cNvSpPr/>
      </xdr:nvSpPr>
      <xdr:spPr>
        <a:xfrm>
          <a:off x="3105150" y="250825"/>
          <a:ext cx="882650" cy="2675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806449</xdr:colOff>
      <xdr:row>0</xdr:row>
      <xdr:rowOff>184150</xdr:rowOff>
    </xdr:from>
    <xdr:to>
      <xdr:col>2</xdr:col>
      <xdr:colOff>1689099</xdr:colOff>
      <xdr:row>2</xdr:row>
      <xdr:rowOff>146942</xdr:rowOff>
    </xdr:to>
    <xdr:sp macro="" textlink="">
      <xdr:nvSpPr>
        <xdr:cNvPr id="8" name="Rectangle 6">
          <a:hlinkClick xmlns:r="http://schemas.openxmlformats.org/officeDocument/2006/relationships" r:id="rId3"/>
        </xdr:cNvPr>
        <xdr:cNvSpPr/>
      </xdr:nvSpPr>
      <xdr:spPr>
        <a:xfrm>
          <a:off x="4235449" y="184150"/>
          <a:ext cx="882650" cy="34379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1978024</xdr:colOff>
      <xdr:row>0</xdr:row>
      <xdr:rowOff>180975</xdr:rowOff>
    </xdr:from>
    <xdr:to>
      <xdr:col>2</xdr:col>
      <xdr:colOff>2854324</xdr:colOff>
      <xdr:row>2</xdr:row>
      <xdr:rowOff>175517</xdr:rowOff>
    </xdr:to>
    <xdr:sp macro="" textlink="">
      <xdr:nvSpPr>
        <xdr:cNvPr id="9" name="Rectangle 7">
          <a:hlinkClick xmlns:r="http://schemas.openxmlformats.org/officeDocument/2006/relationships" r:id="rId4"/>
        </xdr:cNvPr>
        <xdr:cNvSpPr/>
      </xdr:nvSpPr>
      <xdr:spPr>
        <a:xfrm>
          <a:off x="5407024" y="180975"/>
          <a:ext cx="876300" cy="375542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3086099</xdr:colOff>
      <xdr:row>0</xdr:row>
      <xdr:rowOff>165099</xdr:rowOff>
    </xdr:from>
    <xdr:to>
      <xdr:col>3</xdr:col>
      <xdr:colOff>615949</xdr:colOff>
      <xdr:row>2</xdr:row>
      <xdr:rowOff>137416</xdr:rowOff>
    </xdr:to>
    <xdr:sp macro="" textlink="">
      <xdr:nvSpPr>
        <xdr:cNvPr id="10" name="Rectangle 8">
          <a:hlinkClick xmlns:r="http://schemas.openxmlformats.org/officeDocument/2006/relationships" r:id="rId5"/>
        </xdr:cNvPr>
        <xdr:cNvSpPr/>
      </xdr:nvSpPr>
      <xdr:spPr>
        <a:xfrm>
          <a:off x="6515099" y="165099"/>
          <a:ext cx="844550" cy="353317"/>
        </a:xfrm>
        <a:prstGeom prst="rect">
          <a:avLst/>
        </a:prstGeom>
        <a:noFill/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1000125</xdr:colOff>
      <xdr:row>1</xdr:row>
      <xdr:rowOff>38100</xdr:rowOff>
    </xdr:from>
    <xdr:to>
      <xdr:col>3</xdr:col>
      <xdr:colOff>1809750</xdr:colOff>
      <xdr:row>2</xdr:row>
      <xdr:rowOff>161925</xdr:rowOff>
    </xdr:to>
    <xdr:sp macro="" textlink="">
      <xdr:nvSpPr>
        <xdr:cNvPr id="11" name="Retângulo 10">
          <a:hlinkClick xmlns:r="http://schemas.openxmlformats.org/officeDocument/2006/relationships" r:id="rId6"/>
        </xdr:cNvPr>
        <xdr:cNvSpPr/>
      </xdr:nvSpPr>
      <xdr:spPr>
        <a:xfrm>
          <a:off x="7743825" y="228600"/>
          <a:ext cx="809625" cy="3143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0</xdr:colOff>
      <xdr:row>97</xdr:row>
      <xdr:rowOff>95250</xdr:rowOff>
    </xdr:from>
    <xdr:to>
      <xdr:col>4</xdr:col>
      <xdr:colOff>17145</xdr:colOff>
      <xdr:row>100</xdr:row>
      <xdr:rowOff>6350</xdr:rowOff>
    </xdr:to>
    <xdr:pic>
      <xdr:nvPicPr>
        <xdr:cNvPr id="12" name="Picture 3" descr="rodape.jp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8425100"/>
          <a:ext cx="9961245" cy="48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http://portal1.snirh.gov.br/ana/apps/webappviewer/index.html?id=b3d9cbc0b05b466a9cb4c014eba748b3" TargetMode="External"/><Relationship Id="rId3" Type="http://schemas.openxmlformats.org/officeDocument/2006/relationships/hyperlink" Target="http://wwf.panda.org/what_we_do/where_we_work/" TargetMode="External"/><Relationship Id="rId7" Type="http://schemas.openxmlformats.org/officeDocument/2006/relationships/hyperlink" Target="https://www.ibge.gov.br/geociencias-novoportal/atlas/tematicos/2354-np-atlas-de-saneamento/16365-atlas-de-saneamento.html" TargetMode="External"/><Relationship Id="rId2" Type="http://schemas.openxmlformats.org/officeDocument/2006/relationships/hyperlink" Target="http://wwf.panda.org/what_we_do/where_we_work/" TargetMode="External"/><Relationship Id="rId1" Type="http://schemas.openxmlformats.org/officeDocument/2006/relationships/hyperlink" Target="http://portal1.snirh.gov.br/ana/apps/webappviewer/index.html?id=3a78c627739e448f8ea7e3e6aa9b7a1b" TargetMode="External"/><Relationship Id="rId6" Type="http://schemas.openxmlformats.org/officeDocument/2006/relationships/hyperlink" Target="http://portal1.snirh.gov.br/ana/apps/webappviewer/index.html?id=3a78c627739e448f8ea7e3e6aa9b7a1b" TargetMode="External"/><Relationship Id="rId5" Type="http://schemas.openxmlformats.org/officeDocument/2006/relationships/hyperlink" Target="http://portal1.snirh.gov.br/ana/apps/webappviewer/index.html?id=3a78c627739e448f8ea7e3e6aa9b7a1b" TargetMode="External"/><Relationship Id="rId4" Type="http://schemas.openxmlformats.org/officeDocument/2006/relationships/hyperlink" Target="http://atlas.ana.gov.br/Atlas/forms/Home.aspx" TargetMode="External"/><Relationship Id="rId9" Type="http://schemas.openxmlformats.org/officeDocument/2006/relationships/printerSettings" Target="../printerSettings/printerSettings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onhecer.org.br/download/GESTAO%20HIDRICA/leitura%20anexa%202.pdf" TargetMode="External"/><Relationship Id="rId13" Type="http://schemas.openxmlformats.org/officeDocument/2006/relationships/hyperlink" Target="https://www.globalreporting.org/standards/gri-standards-download-center/" TargetMode="External"/><Relationship Id="rId18" Type="http://schemas.openxmlformats.org/officeDocument/2006/relationships/hyperlink" Target="https://www.globalreporting.org/standards/gri-standards-download-center/" TargetMode="External"/><Relationship Id="rId26" Type="http://schemas.openxmlformats.org/officeDocument/2006/relationships/hyperlink" Target="http://mediadrawer.gvces.com.br/grandes-obras/original/grandesobrasnaamazonia_documentocompleto_08.pdf" TargetMode="External"/><Relationship Id="rId3" Type="http://schemas.openxmlformats.org/officeDocument/2006/relationships/hyperlink" Target="http://www.conhecer.org.br/download/GESTAO%20HIDRICA/leitura%20anexa%202.pdf" TargetMode="External"/><Relationship Id="rId21" Type="http://schemas.openxmlformats.org/officeDocument/2006/relationships/hyperlink" Target="https://www.globalreporting.org/standards/gri-standards-download-center/" TargetMode="External"/><Relationship Id="rId7" Type="http://schemas.openxmlformats.org/officeDocument/2006/relationships/hyperlink" Target="http://www.conhecer.org.br/download/GESTAO%20HIDRICA/leitura%20anexa%202.pdf" TargetMode="External"/><Relationship Id="rId12" Type="http://schemas.openxmlformats.org/officeDocument/2006/relationships/hyperlink" Target="https://www.globalreporting.org/standards/gri-standards-download-center/" TargetMode="External"/><Relationship Id="rId17" Type="http://schemas.openxmlformats.org/officeDocument/2006/relationships/hyperlink" Target="https://www.globalreporting.org/standards/gri-standards-download-center/" TargetMode="External"/><Relationship Id="rId25" Type="http://schemas.openxmlformats.org/officeDocument/2006/relationships/hyperlink" Target="http://www.conhecer.org.br/download/GESTAO%20HIDRICA/leitura%20anexa%202.pdf" TargetMode="External"/><Relationship Id="rId2" Type="http://schemas.openxmlformats.org/officeDocument/2006/relationships/hyperlink" Target="http://www.conhecer.org.br/download/GESTAO%20HIDRICA/leitura%20anexa%202.pdf" TargetMode="External"/><Relationship Id="rId16" Type="http://schemas.openxmlformats.org/officeDocument/2006/relationships/hyperlink" Target="https://www.globalreporting.org/standards/gri-standards-download-center/" TargetMode="External"/><Relationship Id="rId20" Type="http://schemas.openxmlformats.org/officeDocument/2006/relationships/hyperlink" Target="https://www.globalreporting.org/standards/gri-standards-download-center/" TargetMode="External"/><Relationship Id="rId29" Type="http://schemas.openxmlformats.org/officeDocument/2006/relationships/drawing" Target="../drawings/drawing5.xml"/><Relationship Id="rId1" Type="http://schemas.openxmlformats.org/officeDocument/2006/relationships/hyperlink" Target="http://www.mma.gov.br/biodiversidade/biodiversidade-brasileira/gloss%C3%A1rio" TargetMode="External"/><Relationship Id="rId6" Type="http://schemas.openxmlformats.org/officeDocument/2006/relationships/hyperlink" Target="http://www.conhecer.org.br/download/GESTAO%20HIDRICA/leitura%20anexa%202.pdf" TargetMode="External"/><Relationship Id="rId11" Type="http://schemas.openxmlformats.org/officeDocument/2006/relationships/hyperlink" Target="http://www.conhecer.org.br/download/GESTAO%20HIDRICA/leitura%20anexa%202.pdf" TargetMode="External"/><Relationship Id="rId24" Type="http://schemas.openxmlformats.org/officeDocument/2006/relationships/hyperlink" Target="http://isebvmf.com.br/questionario-ise-2017-versao-final/?locale=pt-br" TargetMode="External"/><Relationship Id="rId5" Type="http://schemas.openxmlformats.org/officeDocument/2006/relationships/hyperlink" Target="http://www.conhecer.org.br/download/GESTAO%20HIDRICA/leitura%20anexa%202.pdf" TargetMode="External"/><Relationship Id="rId15" Type="http://schemas.openxmlformats.org/officeDocument/2006/relationships/hyperlink" Target="https://www.globalreporting.org/standards/gri-standards-download-center/" TargetMode="External"/><Relationship Id="rId23" Type="http://schemas.openxmlformats.org/officeDocument/2006/relationships/hyperlink" Target="http://isebvmf.com.br/questionario-ise-2017-versao-final/?locale=pt-br" TargetMode="External"/><Relationship Id="rId28" Type="http://schemas.openxmlformats.org/officeDocument/2006/relationships/printerSettings" Target="../printerSettings/printerSettings3.bin"/><Relationship Id="rId10" Type="http://schemas.openxmlformats.org/officeDocument/2006/relationships/hyperlink" Target="http://www.conhecer.org.br/download/GESTAO%20HIDRICA/leitura%20anexa%202.pdf" TargetMode="External"/><Relationship Id="rId19" Type="http://schemas.openxmlformats.org/officeDocument/2006/relationships/hyperlink" Target="https://www.globalreporting.org/standards/gri-standards-download-center/" TargetMode="External"/><Relationship Id="rId4" Type="http://schemas.openxmlformats.org/officeDocument/2006/relationships/hyperlink" Target="http://www.conhecer.org.br/download/GESTAO%20HIDRICA/leitura%20anexa%202.pdf" TargetMode="External"/><Relationship Id="rId9" Type="http://schemas.openxmlformats.org/officeDocument/2006/relationships/hyperlink" Target="http://www.conhecer.org.br/download/GESTAO%20HIDRICA/leitura%20anexa%202.pdf" TargetMode="External"/><Relationship Id="rId14" Type="http://schemas.openxmlformats.org/officeDocument/2006/relationships/hyperlink" Target="https://www.globalreporting.org/standards/gri-standards-download-center/" TargetMode="External"/><Relationship Id="rId22" Type="http://schemas.openxmlformats.org/officeDocument/2006/relationships/hyperlink" Target="https://www.globalreporting.org/standards/gri-standards-download-center/" TargetMode="External"/><Relationship Id="rId27" Type="http://schemas.openxmlformats.org/officeDocument/2006/relationships/hyperlink" Target="http://www.cbh.gov.br/GestaoComites.asp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ma.gov.br/port/conama/res/res05/res35705.pdf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://periodicos.pucminas.br/index.php/economiaegestao/article/viewFile/P.1984-6606.2015v15n38p4/7763" TargetMode="External"/><Relationship Id="rId7" Type="http://schemas.openxmlformats.org/officeDocument/2006/relationships/hyperlink" Target="http://www.theebi.org/pdfs/indicators.pdf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://www.rbgdr.net/revista/index.php/rbgdr/article/view/2327" TargetMode="External"/><Relationship Id="rId1" Type="http://schemas.openxmlformats.org/officeDocument/2006/relationships/hyperlink" Target="http://www.abrh.org.br/SGCv3/index.php?PUB=1&amp;ID=165&amp;SUMARIO=4755" TargetMode="External"/><Relationship Id="rId6" Type="http://schemas.openxmlformats.org/officeDocument/2006/relationships/hyperlink" Target="http://www.scielo.br/scielo.php?script=sci_arttext&amp;pid=S0103-40142008000200004" TargetMode="External"/><Relationship Id="rId11" Type="http://schemas.openxmlformats.org/officeDocument/2006/relationships/hyperlink" Target="https://www.globalreporting.org/standards/" TargetMode="External"/><Relationship Id="rId5" Type="http://schemas.openxmlformats.org/officeDocument/2006/relationships/hyperlink" Target="http://ceowatermandate.org/toolbox/discover-next-steps/" TargetMode="External"/><Relationship Id="rId10" Type="http://schemas.openxmlformats.org/officeDocument/2006/relationships/hyperlink" Target="https://www.globalreporting.org/resourcelibrary/Brazilian-Portuguese-G4-Part-Two.pdf" TargetMode="External"/><Relationship Id="rId4" Type="http://schemas.openxmlformats.org/officeDocument/2006/relationships/hyperlink" Target="http://www.wwf.org.br/informacoes/bliblioteca/publicacoes_aguas/?42942/Governana-dos-Recursos-Hdricos--Proposta-de-indicadores-para-acompanhar-sua-implementao" TargetMode="External"/><Relationship Id="rId9" Type="http://schemas.openxmlformats.org/officeDocument/2006/relationships/hyperlink" Target="http://www.mma.gov.br/port/conama/legiabre.cfm?codlegi=646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8:T59"/>
  <sheetViews>
    <sheetView showGridLines="0" showRowColHeaders="0" tabSelected="1" zoomScale="70" zoomScaleNormal="70" zoomScalePageLayoutView="125" workbookViewId="0">
      <selection activeCell="Z47" sqref="Z47"/>
    </sheetView>
  </sheetViews>
  <sheetFormatPr defaultColWidth="8.85546875" defaultRowHeight="15" x14ac:dyDescent="0.25"/>
  <sheetData>
    <row r="58" spans="2:20" ht="15" customHeight="1" x14ac:dyDescent="0.25"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</row>
    <row r="59" spans="2:20" ht="30.75" customHeight="1" x14ac:dyDescent="0.25">
      <c r="B59" s="258" t="s">
        <v>529</v>
      </c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196"/>
    </row>
  </sheetData>
  <mergeCells count="1">
    <mergeCell ref="B59:S59"/>
  </mergeCells>
  <pageMargins left="0.511811024" right="0.511811024" top="0.78740157499999996" bottom="0.78740157499999996" header="0.31496062000000002" footer="0.31496062000000002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"/>
  <sheetViews>
    <sheetView showGridLines="0" showRowColHeaders="0" workbookViewId="0">
      <selection activeCell="B12" sqref="B12"/>
    </sheetView>
  </sheetViews>
  <sheetFormatPr defaultRowHeight="15" x14ac:dyDescent="0.25"/>
  <cols>
    <col min="1" max="1" width="1.7109375" customWidth="1"/>
    <col min="2" max="4" width="49.7109375" customWidth="1"/>
    <col min="5" max="5" width="21.85546875" customWidth="1"/>
    <col min="6" max="6" width="21.5703125" customWidth="1"/>
    <col min="7" max="7" width="16.140625" customWidth="1"/>
    <col min="8" max="8" width="13.42578125" customWidth="1"/>
    <col min="9" max="9" width="26" customWidth="1"/>
    <col min="10" max="10" width="27.7109375" customWidth="1"/>
    <col min="11" max="11" width="19.85546875" customWidth="1"/>
    <col min="12" max="12" width="33.85546875" customWidth="1"/>
    <col min="13" max="13" width="10.7109375" customWidth="1"/>
    <col min="14" max="14" width="18" customWidth="1"/>
    <col min="15" max="15" width="21.140625" customWidth="1"/>
    <col min="16" max="17" width="15.28515625" customWidth="1"/>
    <col min="18" max="18" width="18.42578125" customWidth="1"/>
    <col min="19" max="19" width="27.85546875" customWidth="1"/>
    <col min="20" max="20" width="31" customWidth="1"/>
    <col min="21" max="21" width="29.5703125" customWidth="1"/>
    <col min="22" max="22" width="32.7109375" customWidth="1"/>
    <col min="23" max="23" width="21.7109375" customWidth="1"/>
    <col min="24" max="24" width="24.85546875" customWidth="1"/>
    <col min="25" max="25" width="35.7109375" customWidth="1"/>
    <col min="26" max="26" width="38.85546875" customWidth="1"/>
    <col min="27" max="29" width="10.7109375" customWidth="1"/>
    <col min="30" max="30" width="55.7109375" bestFit="1" customWidth="1"/>
    <col min="31" max="31" width="46.85546875" bestFit="1" customWidth="1"/>
    <col min="32" max="32" width="35.5703125" customWidth="1"/>
    <col min="33" max="33" width="130.140625" bestFit="1" customWidth="1"/>
    <col min="34" max="34" width="70" bestFit="1" customWidth="1"/>
    <col min="35" max="35" width="74.28515625" bestFit="1" customWidth="1"/>
    <col min="36" max="36" width="75.7109375" customWidth="1"/>
    <col min="37" max="37" width="48.85546875" customWidth="1"/>
    <col min="38" max="38" width="78.7109375" bestFit="1" customWidth="1"/>
    <col min="39" max="39" width="31.85546875" customWidth="1"/>
    <col min="40" max="40" width="26.5703125" customWidth="1"/>
    <col min="41" max="41" width="60.140625" customWidth="1"/>
    <col min="42" max="42" width="56.7109375" customWidth="1"/>
    <col min="43" max="43" width="28" customWidth="1"/>
    <col min="44" max="44" width="27.7109375" bestFit="1" customWidth="1"/>
    <col min="45" max="45" width="21.140625" customWidth="1"/>
    <col min="46" max="46" width="49.7109375" customWidth="1"/>
    <col min="47" max="47" width="21.140625" customWidth="1"/>
    <col min="48" max="48" width="84" customWidth="1"/>
    <col min="49" max="49" width="85.28515625" customWidth="1"/>
    <col min="50" max="50" width="247.85546875" bestFit="1" customWidth="1"/>
    <col min="51" max="51" width="255.7109375" bestFit="1" customWidth="1"/>
    <col min="52" max="52" width="112.5703125" bestFit="1" customWidth="1"/>
    <col min="53" max="53" width="138.7109375" bestFit="1" customWidth="1"/>
    <col min="54" max="54" width="125.28515625" customWidth="1"/>
    <col min="55" max="55" width="140" bestFit="1" customWidth="1"/>
    <col min="56" max="56" width="126.5703125" bestFit="1" customWidth="1"/>
    <col min="57" max="57" width="59.85546875" bestFit="1" customWidth="1"/>
    <col min="58" max="58" width="96.85546875" bestFit="1" customWidth="1"/>
    <col min="59" max="59" width="72.140625" bestFit="1" customWidth="1"/>
    <col min="60" max="60" width="32.85546875" customWidth="1"/>
    <col min="61" max="61" width="56" customWidth="1"/>
    <col min="62" max="62" width="18.42578125" bestFit="1" customWidth="1"/>
    <col min="63" max="63" width="193.7109375" bestFit="1" customWidth="1"/>
    <col min="64" max="64" width="175.42578125" bestFit="1" customWidth="1"/>
    <col min="65" max="65" width="92.7109375" bestFit="1" customWidth="1"/>
    <col min="66" max="66" width="88.28515625" customWidth="1"/>
    <col min="67" max="67" width="97.7109375" bestFit="1" customWidth="1"/>
    <col min="68" max="68" width="36" bestFit="1" customWidth="1"/>
    <col min="69" max="69" width="74.42578125" customWidth="1"/>
    <col min="70" max="70" width="55.5703125" customWidth="1"/>
    <col min="71" max="71" width="95.42578125" bestFit="1" customWidth="1"/>
    <col min="72" max="72" width="31" customWidth="1"/>
    <col min="73" max="73" width="83.140625" customWidth="1"/>
    <col min="74" max="74" width="114.85546875" bestFit="1" customWidth="1"/>
    <col min="75" max="75" width="54" customWidth="1"/>
    <col min="76" max="76" width="57.28515625" customWidth="1"/>
    <col min="77" max="77" width="169.42578125" bestFit="1" customWidth="1"/>
    <col min="78" max="78" width="32.7109375" customWidth="1"/>
    <col min="79" max="79" width="36.7109375" customWidth="1"/>
    <col min="80" max="80" width="125.5703125" bestFit="1" customWidth="1"/>
    <col min="81" max="81" width="43.140625" bestFit="1" customWidth="1"/>
    <col min="82" max="82" width="38.28515625" customWidth="1"/>
    <col min="83" max="83" width="24.85546875" customWidth="1"/>
    <col min="84" max="84" width="88.5703125" bestFit="1" customWidth="1"/>
    <col min="85" max="85" width="111.7109375" bestFit="1" customWidth="1"/>
    <col min="86" max="86" width="118.85546875" bestFit="1" customWidth="1"/>
    <col min="87" max="87" width="122.42578125" customWidth="1"/>
    <col min="88" max="88" width="38.85546875" customWidth="1"/>
    <col min="89" max="89" width="10.7109375" customWidth="1"/>
    <col min="90" max="95" width="255.7109375" bestFit="1" customWidth="1"/>
    <col min="96" max="96" width="18.42578125" bestFit="1" customWidth="1"/>
    <col min="97" max="97" width="38.28515625" bestFit="1" customWidth="1"/>
    <col min="98" max="98" width="24.85546875" bestFit="1" customWidth="1"/>
    <col min="99" max="99" width="16.42578125" bestFit="1" customWidth="1"/>
    <col min="100" max="100" width="10.7109375" bestFit="1" customWidth="1"/>
  </cols>
  <sheetData>
    <row r="1" spans="1:6" x14ac:dyDescent="0.25">
      <c r="A1" s="158"/>
    </row>
    <row r="2" spans="1:6" x14ac:dyDescent="0.25">
      <c r="A2" s="158"/>
    </row>
    <row r="3" spans="1:6" x14ac:dyDescent="0.25">
      <c r="A3" s="158"/>
    </row>
    <row r="4" spans="1:6" ht="18.75" customHeight="1" x14ac:dyDescent="0.25">
      <c r="A4" s="159"/>
      <c r="B4" s="98"/>
    </row>
    <row r="5" spans="1:6" ht="18.75" x14ac:dyDescent="0.3">
      <c r="A5" s="158"/>
      <c r="B5" s="298" t="s">
        <v>399</v>
      </c>
      <c r="C5" s="298"/>
      <c r="D5" s="298"/>
    </row>
    <row r="6" spans="1:6" ht="32.25" customHeight="1" x14ac:dyDescent="0.25">
      <c r="A6" s="158"/>
      <c r="B6" s="301" t="s">
        <v>519</v>
      </c>
      <c r="C6" s="301"/>
      <c r="D6" s="301"/>
      <c r="E6" s="161"/>
      <c r="F6" s="161"/>
    </row>
    <row r="7" spans="1:6" ht="18.75" x14ac:dyDescent="0.3">
      <c r="A7" s="158"/>
      <c r="B7" s="99"/>
      <c r="C7" s="99"/>
      <c r="D7" s="99"/>
      <c r="E7" s="75"/>
      <c r="F7" s="75"/>
    </row>
    <row r="8" spans="1:6" ht="54.95" customHeight="1" x14ac:dyDescent="0.25">
      <c r="A8" s="158"/>
      <c r="B8" s="299" t="s">
        <v>520</v>
      </c>
      <c r="C8" s="300"/>
      <c r="D8" s="300"/>
      <c r="E8" s="75"/>
      <c r="F8" s="75"/>
    </row>
    <row r="9" spans="1:6" ht="4.5" customHeight="1" x14ac:dyDescent="0.25">
      <c r="A9" s="160"/>
      <c r="B9" s="185"/>
      <c r="C9" s="1"/>
      <c r="D9" s="1"/>
    </row>
    <row r="10" spans="1:6" ht="18.75" x14ac:dyDescent="0.25">
      <c r="A10" s="160"/>
      <c r="B10" s="250" t="s">
        <v>365</v>
      </c>
      <c r="C10" s="186"/>
      <c r="D10" s="186"/>
    </row>
    <row r="11" spans="1:6" x14ac:dyDescent="0.25">
      <c r="A11" s="160"/>
      <c r="B11" s="187" t="s">
        <v>361</v>
      </c>
      <c r="C11" s="187" t="s">
        <v>362</v>
      </c>
      <c r="D11" s="187" t="s">
        <v>113</v>
      </c>
    </row>
    <row r="12" spans="1:6" ht="135" x14ac:dyDescent="0.25">
      <c r="A12" s="159" t="s">
        <v>80</v>
      </c>
      <c r="B12" s="188" t="str">
        <f>VLOOKUP($A$12,'Base de dados (Indicadores)'!$A$4:$L$80,5,FALSE)</f>
        <v>Disponibilidade hídrica da bacia</v>
      </c>
      <c r="C12" s="188" t="str">
        <f>VLOOKUP($A$12,'Base de dados (Indicadores)'!$A$4:$L$80,6,FALSE)</f>
        <v xml:space="preserve">Relação entre quantidade de água disponível (m³) e demanda de recursos hídricos na bacia (m³)
Disponibilidade em relação à vazão de referência (cap.a fio) e/ou ao volume de regularização (reservatórios)
Variação sazonal (por período) 
Período crítico (mês de inicio e fim)
</v>
      </c>
      <c r="D12" s="188" t="str">
        <f>VLOOKUP($A$12,'Base de dados (Indicadores)'!$A$4:$L$80,7,FALSE)</f>
        <v>WWF Water Risk Filter</v>
      </c>
    </row>
    <row r="13" spans="1:6" ht="4.5" customHeight="1" x14ac:dyDescent="0.25">
      <c r="A13" s="159"/>
      <c r="B13" s="185"/>
      <c r="C13" s="185"/>
      <c r="D13" s="185"/>
    </row>
    <row r="14" spans="1:6" ht="18.75" x14ac:dyDescent="0.25">
      <c r="A14" s="158"/>
      <c r="B14" s="250" t="s">
        <v>367</v>
      </c>
      <c r="C14" s="186"/>
      <c r="D14" s="186"/>
    </row>
    <row r="15" spans="1:6" x14ac:dyDescent="0.25">
      <c r="A15" s="158"/>
      <c r="B15" s="187" t="s">
        <v>361</v>
      </c>
      <c r="C15" s="187" t="s">
        <v>362</v>
      </c>
      <c r="D15" s="187" t="s">
        <v>113</v>
      </c>
    </row>
    <row r="16" spans="1:6" ht="30" x14ac:dyDescent="0.25">
      <c r="A16" s="158" t="s">
        <v>546</v>
      </c>
      <c r="B16" s="188" t="str">
        <f>VLOOKUP($A$16,'Base de dados (Indicadores)'!$A$4:$L$80,5,FALSE)</f>
        <v xml:space="preserve">Perdas físicas no sistema de abastecimento de água </v>
      </c>
      <c r="C16" s="188" t="str">
        <f>VLOOKUP($A$16,'Base de dados (Indicadores)'!$A$4:$L$80,6,FALSE)</f>
        <v>Quantidade total de perdas no período (m³) / quantidade total distribuída no perído (m³)</v>
      </c>
      <c r="D16" s="188" t="str">
        <f>VLOOKUP($A$16,'Base de dados (Indicadores)'!$A$4:$L$80,7,FALSE)</f>
        <v>WWF Water Risk Filter</v>
      </c>
    </row>
    <row r="17" spans="1:4" ht="4.5" customHeight="1" x14ac:dyDescent="0.25">
      <c r="A17" s="158"/>
      <c r="B17" s="1"/>
      <c r="C17" s="1"/>
      <c r="D17" s="1"/>
    </row>
    <row r="18" spans="1:4" ht="18.75" x14ac:dyDescent="0.25">
      <c r="A18" s="158"/>
      <c r="B18" s="250" t="s">
        <v>368</v>
      </c>
      <c r="C18" s="186"/>
      <c r="D18" s="186"/>
    </row>
    <row r="19" spans="1:4" x14ac:dyDescent="0.25">
      <c r="A19" s="158"/>
      <c r="B19" s="187" t="s">
        <v>361</v>
      </c>
      <c r="C19" s="187" t="s">
        <v>362</v>
      </c>
      <c r="D19" s="187" t="s">
        <v>113</v>
      </c>
    </row>
    <row r="20" spans="1:4" ht="75" customHeight="1" x14ac:dyDescent="0.25">
      <c r="A20" s="158" t="s">
        <v>689</v>
      </c>
      <c r="B20" s="188" t="str">
        <f>VLOOKUP($A$20,'Base de dados (Indicadores)'!$A$4:$L$80,5,FALSE)</f>
        <v xml:space="preserve">Custo para outros usuários da bacia da água indisponibilizada pela empresa. </v>
      </c>
      <c r="C20" s="188" t="str">
        <f>VLOOKUP($A$20,'Base de dados (Indicadores)'!$A$4:$L$80,6,FALSE)</f>
        <v xml:space="preserve">Custo de reposição: balanço hídrico (água captada - água devolvida) multiplicado pelo preço da água importada, isto é trazida de outra bacia. Deve-se somar os custos de logísticas para a importação da água. A DEVESE (FGVCes, 2015), sugere método para este cálculo. </v>
      </c>
      <c r="D20" s="188" t="str">
        <f>VLOOKUP($A$20,'Base de dados (Indicadores)'!$A$4:$L$80,7,FALSE)</f>
        <v>TeSE (GVces)</v>
      </c>
    </row>
    <row r="21" spans="1:4" ht="35.25" customHeight="1" x14ac:dyDescent="0.25">
      <c r="A21" s="158" t="s">
        <v>642</v>
      </c>
      <c r="B21" s="188" t="str">
        <f>VLOOKUP($A$21,'Base de dados (Indicadores)'!$A$4:$L$80,5,FALSE)</f>
        <v xml:space="preserve">Corpos hídricos impactados por descartes e drenagem de água realizados pela organização, visando compreender o impacto na vulnerabilidade da bacia afetada. </v>
      </c>
      <c r="C21" s="188" t="str">
        <f>VLOOKUP($A$21,'Base de dados (Indicadores)'!$A$4:$L$80,6,FALSE)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D21" s="188" t="str">
        <f>VLOOKUP($A$21,'Base de dados (Indicadores)'!$A$4:$L$80,7,FALSE)</f>
        <v>GRI G4-EN26/306-5 e EN11/304-1
WWF Water Risk Filter</v>
      </c>
    </row>
    <row r="22" spans="1:4" ht="60" x14ac:dyDescent="0.25">
      <c r="A22" s="158" t="s">
        <v>223</v>
      </c>
      <c r="B22" s="188" t="str">
        <f>VLOOKUP($A$22,'Base de dados (Indicadores)'!$A$4:$L$80,5,FALSE)</f>
        <v>Quantidade de água utilizada e indisponibilizada pela empresa para outros usuários na bacia (balanço hídrico ou uso consuntivo)</v>
      </c>
      <c r="C22" s="188" t="str">
        <f>VLOOKUP($A$22,'Base de dados (Indicadores)'!$A$4:$L$80,6,FALSE)</f>
        <v xml:space="preserve">Balanço hídrico ou uso consuntivo  (m³ ): quantidade captada - quantidade devolvida para a mesma micro bacia em um curto espaço de tempo.
</v>
      </c>
      <c r="D22" s="188" t="str">
        <f>VLOOKUP($A$22,'Base de dados (Indicadores)'!$A$4:$L$80,7,FALSE)</f>
        <v>GEMI Local Water Tool
GRI- G4-EN9/303-2
WWF Water Risk Filter     TeSE (GVces)
CDP Water W1.2b</v>
      </c>
    </row>
    <row r="23" spans="1:4" ht="4.5" customHeight="1" x14ac:dyDescent="0.25">
      <c r="A23" s="158"/>
      <c r="B23" s="1"/>
      <c r="C23" s="1"/>
      <c r="D23" s="1"/>
    </row>
    <row r="24" spans="1:4" ht="18.75" x14ac:dyDescent="0.25">
      <c r="A24" s="158"/>
      <c r="B24" s="250" t="s">
        <v>369</v>
      </c>
      <c r="C24" s="186"/>
      <c r="D24" s="186"/>
    </row>
    <row r="25" spans="1:4" x14ac:dyDescent="0.25">
      <c r="A25" s="158"/>
      <c r="B25" s="187" t="s">
        <v>361</v>
      </c>
      <c r="C25" s="187" t="s">
        <v>362</v>
      </c>
      <c r="D25" s="187" t="s">
        <v>113</v>
      </c>
    </row>
    <row r="26" spans="1:4" ht="60" customHeight="1" x14ac:dyDescent="0.25">
      <c r="A26" s="158" t="s">
        <v>696</v>
      </c>
      <c r="B26" s="188" t="str">
        <f>VLOOKUP($A$26,'Base de dados (Indicadores)'!$A$4:$L$80,5,FALSE)</f>
        <v>Áreas de proteção obrigatórias e voluntárias que visam à proteção da bacia hidrográfica e da disponibilidade hídrica</v>
      </c>
      <c r="C26" s="188" t="str">
        <f>VLOOKUP($A$26,'Base de dados (Indicadores)'!$A$4:$L$80,6,FALSE)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D26" s="188" t="str">
        <f>VLOOKUP($A$26,'Base de dados (Indicadores)'!$A$4:$L$80,7,FALSE)</f>
        <v>WWF Water Risk Filter</v>
      </c>
    </row>
    <row r="27" spans="1:4" ht="60" customHeight="1" x14ac:dyDescent="0.25">
      <c r="A27" s="158" t="s">
        <v>228</v>
      </c>
      <c r="B27" s="188" t="str">
        <f>VLOOKUP($A$27,'Base de dados (Indicadores)'!$A$4:$L$80,5,FALSE)</f>
        <v>Vulnerabilidade do ecossistema aquático</v>
      </c>
      <c r="C27" s="188" t="str">
        <f>VLOOKUP($A$27,'Base de dados (Indicadores)'!$A$4:$L$80,6,FALSE)</f>
        <v xml:space="preserve">Pode ser um indicador composto calculado a partir de métricas de disponibilidade e à qualidade hidrica, por exemplo: alterações e eventos climáticos (atuais e futuros), crescimento populacional, etc. </v>
      </c>
      <c r="D27" s="188" t="str">
        <f>VLOOKUP($A$27,'Base de dados (Indicadores)'!$A$4:$L$80,7,FALSE)</f>
        <v>WWF Water risk filter</v>
      </c>
    </row>
    <row r="28" spans="1:4" ht="15" customHeight="1" x14ac:dyDescent="0.25">
      <c r="A28" s="158"/>
      <c r="B28" s="1"/>
      <c r="C28" s="1"/>
      <c r="D28" s="1"/>
    </row>
    <row r="29" spans="1:4" ht="54.95" customHeight="1" x14ac:dyDescent="0.25">
      <c r="A29" s="158"/>
      <c r="B29" s="299" t="s">
        <v>497</v>
      </c>
      <c r="C29" s="299"/>
      <c r="D29" s="299"/>
    </row>
    <row r="30" spans="1:4" ht="4.5" customHeight="1" x14ac:dyDescent="0.25">
      <c r="A30" s="158"/>
      <c r="B30" s="1"/>
      <c r="C30" s="1"/>
      <c r="D30" s="1"/>
    </row>
    <row r="31" spans="1:4" ht="18.75" x14ac:dyDescent="0.25">
      <c r="A31" s="158"/>
      <c r="B31" s="250" t="s">
        <v>368</v>
      </c>
      <c r="C31" s="186"/>
      <c r="D31" s="186"/>
    </row>
    <row r="32" spans="1:4" x14ac:dyDescent="0.25">
      <c r="A32" s="158"/>
      <c r="B32" s="187" t="s">
        <v>361</v>
      </c>
      <c r="C32" s="187" t="s">
        <v>362</v>
      </c>
      <c r="D32" s="187" t="s">
        <v>113</v>
      </c>
    </row>
    <row r="33" spans="1:4" ht="315" x14ac:dyDescent="0.25">
      <c r="A33" s="158" t="s">
        <v>642</v>
      </c>
      <c r="B33" s="188" t="str">
        <f>VLOOKUP($A$33,'Base de dados (Indicadores)'!$A$4:$L$80,5,FALSE)</f>
        <v xml:space="preserve">Corpos hídricos impactados por descartes e drenagem de água realizados pela organização, visando compreender o impacto na vulnerabilidade da bacia afetada. </v>
      </c>
      <c r="C33" s="188" t="str">
        <f>VLOOKUP($A$33,'Base de dados (Indicadores)'!$A$4:$L$80,6,FALSE)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D33" s="188" t="str">
        <f>VLOOKUP($A$33,'Base de dados (Indicadores)'!$A$4:$L$80,7,FALSE)</f>
        <v>GRI G4-EN26/306-5 e EN11/304-1
WWF Water Risk Filter</v>
      </c>
    </row>
    <row r="34" spans="1:4" ht="90" x14ac:dyDescent="0.25">
      <c r="A34" s="158" t="s">
        <v>654</v>
      </c>
      <c r="B34" s="188" t="str">
        <f>VLOOKUP($A$34,'Base de dados (Indicadores)'!$A$4:$L$80,5,FALSE)</f>
        <v>Impacto das atividades da empresa na qualidade da água utilizada por outros usuários a jusante das atividades da empresa.</v>
      </c>
      <c r="C34" s="188" t="str">
        <f>VLOOKUP($A$34,'Base de dados (Indicadores)'!$A$4:$L$80,6,FALSE)</f>
        <v>Para um determinado parâmetro (ex.: KgDBO), medir a qualidade da água a montante das atividades da empresa e comprar com a qualidade da água a jusante das atividades da empresa.
Número total e volume de vazamentos significativos (que afetem corpos hídricos)</v>
      </c>
      <c r="D34" s="188" t="str">
        <f>VLOOKUP($A$34,'Base de dados (Indicadores)'!$A$4:$L$80,7,FALSE)</f>
        <v xml:space="preserve">TeSE (GVces)
GRI G4-EN22,G4-EN24  /306-1, 306-3 </v>
      </c>
    </row>
    <row r="35" spans="1:4" ht="4.5" customHeight="1" x14ac:dyDescent="0.25">
      <c r="A35" s="158"/>
      <c r="B35" s="1"/>
      <c r="C35" s="1"/>
      <c r="D35" s="1"/>
    </row>
    <row r="36" spans="1:4" ht="18.75" x14ac:dyDescent="0.25">
      <c r="A36" s="158"/>
      <c r="B36" s="250" t="s">
        <v>369</v>
      </c>
      <c r="C36" s="186"/>
      <c r="D36" s="186"/>
    </row>
    <row r="37" spans="1:4" x14ac:dyDescent="0.25">
      <c r="A37" s="158"/>
      <c r="B37" s="187" t="s">
        <v>361</v>
      </c>
      <c r="C37" s="187" t="s">
        <v>362</v>
      </c>
      <c r="D37" s="187" t="s">
        <v>113</v>
      </c>
    </row>
    <row r="38" spans="1:4" ht="135" x14ac:dyDescent="0.25">
      <c r="A38" s="158" t="s">
        <v>696</v>
      </c>
      <c r="B38" s="188" t="str">
        <f>VLOOKUP($A$38,'Base de dados (Indicadores)'!$A$4:$L$80,5,FALSE)</f>
        <v>Áreas de proteção obrigatórias e voluntárias que visam à proteção da bacia hidrográfica e da disponibilidade hídrica</v>
      </c>
      <c r="C38" s="188" t="str">
        <f>VLOOKUP($A$38,'Base de dados (Indicadores)'!$A$4:$L$80,6,FALSE)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D38" s="188" t="str">
        <f>VLOOKUP($A$38,'Base de dados (Indicadores)'!$A$4:$L$80,7,FALSE)</f>
        <v>WWF Water Risk Filter</v>
      </c>
    </row>
    <row r="39" spans="1:4" ht="60" x14ac:dyDescent="0.25">
      <c r="A39" s="158" t="s">
        <v>146</v>
      </c>
      <c r="B39" s="188" t="str">
        <f>VLOOKUP($A$39,'Base de dados (Indicadores)'!$A$4:$L$80,5,FALSE)</f>
        <v>Poluição e contaminação de mananciais</v>
      </c>
      <c r="C39" s="188" t="str">
        <f>VLOOKUP($A$39,'Base de dados (Indicadores)'!$A$4:$L$80,6,FALSE)</f>
        <v>Número e gravidade de casos.
Avaliação qualitativa dos mananciais. 
Índice de qualidade da água para abastecimento (0-100)</v>
      </c>
      <c r="D39" s="188" t="str">
        <f>VLOOKUP($A$39,'Base de dados (Indicadores)'!$A$4:$L$80,7,FALSE)</f>
        <v>WWF Water Risk Filter</v>
      </c>
    </row>
    <row r="40" spans="1:4" x14ac:dyDescent="0.25">
      <c r="A40" s="158" t="s">
        <v>218</v>
      </c>
      <c r="B40" s="188" t="str">
        <f>VLOOKUP($A$40,'Base de dados (Indicadores)'!$A$4:$L$80,5,FALSE)</f>
        <v>Situação atual de saneamento básico da região</v>
      </c>
      <c r="C40" s="188" t="str">
        <f>VLOOKUP($A$40,'Base de dados (Indicadores)'!$A$4:$L$80,6,FALSE)</f>
        <v xml:space="preserve">Existência de rede de esgoto e tratamento local </v>
      </c>
      <c r="D40" s="188" t="str">
        <f>VLOOKUP($A$40,'Base de dados (Indicadores)'!$A$4:$L$80,7,FALSE)</f>
        <v>WWF Water Risk Filter</v>
      </c>
    </row>
    <row r="41" spans="1:4" ht="75" x14ac:dyDescent="0.25">
      <c r="A41" s="158" t="s">
        <v>229</v>
      </c>
      <c r="B41" s="188" t="str">
        <f>VLOOKUP($A$41,'Base de dados (Indicadores)'!$A$4:$L$80,5,FALSE)</f>
        <v>Vulnerabilidade do ecossistema aquático</v>
      </c>
      <c r="C41" s="188" t="str">
        <f>VLOOKUP($A$41,'Base de dados (Indicadores)'!$A$4:$L$80,6,FALSE)</f>
        <v xml:space="preserve">Pode ser um indicador composto calculado a partir de indicadores que medem impactos à disponibilidade e à qualidade hidrica: alterações e eventos climáticos (atuais e futuros), crescimento populacional, crescimento economico, etc. </v>
      </c>
      <c r="D41" s="188" t="str">
        <f>VLOOKUP($A$41,'Base de dados (Indicadores)'!$A$4:$L$80,7,FALSE)</f>
        <v>WWF Water risk filter</v>
      </c>
    </row>
    <row r="42" spans="1:4" x14ac:dyDescent="0.25">
      <c r="A42" s="158"/>
      <c r="B42" s="1"/>
      <c r="C42" s="1"/>
      <c r="D42" s="1"/>
    </row>
    <row r="43" spans="1:4" ht="54.95" customHeight="1" x14ac:dyDescent="0.25">
      <c r="A43" s="158"/>
      <c r="B43" s="299" t="s">
        <v>498</v>
      </c>
      <c r="C43" s="299"/>
      <c r="D43" s="299"/>
    </row>
    <row r="44" spans="1:4" ht="18.75" x14ac:dyDescent="0.25">
      <c r="A44" s="158"/>
      <c r="B44" s="250" t="s">
        <v>370</v>
      </c>
      <c r="C44" s="186"/>
      <c r="D44" s="186"/>
    </row>
    <row r="45" spans="1:4" x14ac:dyDescent="0.25">
      <c r="A45" s="158"/>
      <c r="B45" s="187" t="s">
        <v>361</v>
      </c>
      <c r="C45" s="187" t="s">
        <v>362</v>
      </c>
      <c r="D45" s="187" t="s">
        <v>113</v>
      </c>
    </row>
    <row r="46" spans="1:4" ht="120" x14ac:dyDescent="0.25">
      <c r="A46" s="158" t="s">
        <v>196</v>
      </c>
      <c r="B46" s="188" t="str">
        <f>VLOOKUP($A$46,'Base de dados (Indicadores)'!$A$4:$L$80,5,FALSE)</f>
        <v>Existência e qualidade de fóruns oficiais nos quais os diferentes setores podem participar e contribuir para a discussão de questões relacionadas e na tomada de decisão sobre recursos hídricos</v>
      </c>
      <c r="C46" s="188" t="str">
        <f>VLOOKUP($A$46,'Base de dados (Indicadores)'!$A$4:$L$80,6,FALSE)</f>
        <v>Número de fóruns/espaços para participação de stakeholders em discussões relativas a gestão empresarial de recursos hídricos
Número e frequencia das reuniões dos fóruns/espaços (por exemplo, Comitê de Bacias)
Número de resoluções/decisões dos fóruns/espaços
Avaliação do perfil dos fóruns/espaços (se é consultivo/deliberativo/executivo)</v>
      </c>
      <c r="D46" s="188" t="str">
        <f>VLOOKUP($A$46,'Base de dados (Indicadores)'!$A$4:$L$80,7,FALSE)</f>
        <v>WWF Water risk filter; UNDP Assessing Water Governance</v>
      </c>
    </row>
    <row r="47" spans="1:4" ht="60" x14ac:dyDescent="0.25">
      <c r="A47" s="158" t="s">
        <v>205</v>
      </c>
      <c r="B47" s="188" t="str">
        <f>VLOOKUP($A$47,'Base de dados (Indicadores)'!$A$4:$L$80,5,FALSE)</f>
        <v>Representatividade na participação dos diferentes setores na tomada de decisão sobre recursos hídricos</v>
      </c>
      <c r="C47" s="188" t="str">
        <f>VLOOKUP($A$47,'Base de dados (Indicadores)'!$A$4:$L$80,6,FALSE)</f>
        <v xml:space="preserve">Número de entidades registradas no Comitê de Bacias, por setor e por local/região
Percentual de entidades presentes nas reuniões do Comitê de Bacias, por setor e por local/região </v>
      </c>
      <c r="D47" s="188" t="str">
        <f>VLOOKUP($A$47,'Base de dados (Indicadores)'!$A$4:$L$80,7,FALSE)</f>
        <v>UNDP Assessing Water Governance</v>
      </c>
    </row>
    <row r="48" spans="1:4" ht="135" x14ac:dyDescent="0.25">
      <c r="A48" s="158" t="s">
        <v>627</v>
      </c>
      <c r="B48" s="188" t="str">
        <f>VLOOKUP($A$48,'Base de dados (Indicadores)'!$A$4:$L$80,5,FALSE)</f>
        <v>Fortalecimento de capacidades institucionais para participação na gestão de recursos hídricos na bacia</v>
      </c>
      <c r="C48" s="188" t="str">
        <f>VLOOKUP($A$48,'Base de dados (Indicadores)'!$A$4:$L$80,6,FALSE)</f>
        <v>Número, quantidade de participantes e tipos de ações de fortalecimento realizadas com atores relevantes da bacia, para questões como: 
-análises e diagnósticos, monitoramento e avaliação de ações, políticas e sistemas de gestão de recursos hídricos
-participação em espaços coletivos
-fatores intangíveis, como arranjos e habilidades sociais, valores, processos e hábitos</v>
      </c>
      <c r="D48" s="188" t="str">
        <f>VLOOKUP($A$48,'Base de dados (Indicadores)'!$A$4:$L$80,7,FALSE)</f>
        <v>OCDE Water Governance Principles</v>
      </c>
    </row>
    <row r="49" spans="1:4" ht="5.25" customHeight="1" x14ac:dyDescent="0.25">
      <c r="A49" s="158"/>
      <c r="B49" s="189"/>
      <c r="C49" s="189"/>
      <c r="D49" s="189"/>
    </row>
    <row r="50" spans="1:4" ht="18.75" x14ac:dyDescent="0.25">
      <c r="A50" s="158"/>
      <c r="B50" s="250" t="s">
        <v>371</v>
      </c>
      <c r="C50" s="186"/>
      <c r="D50" s="186"/>
    </row>
    <row r="51" spans="1:4" x14ac:dyDescent="0.25">
      <c r="A51" s="158"/>
      <c r="B51" s="187" t="s">
        <v>361</v>
      </c>
      <c r="C51" s="187" t="s">
        <v>362</v>
      </c>
      <c r="D51" s="187" t="s">
        <v>113</v>
      </c>
    </row>
    <row r="52" spans="1:4" ht="45" x14ac:dyDescent="0.25">
      <c r="A52" s="158" t="s">
        <v>203</v>
      </c>
      <c r="B52" s="188" t="str">
        <f>VLOOKUP($A$52,'Base de dados (Indicadores)'!$A$4:$L$80,5,FALSE)</f>
        <v xml:space="preserve">Planos e projetos elaborados para gestão de recursos hídricos. </v>
      </c>
      <c r="C52" s="188" t="str">
        <f>VLOOKUP($A$52,'Base de dados (Indicadores)'!$A$4:$L$80,6,FALSE)</f>
        <v>Números de planos elaborados, ou em elaboração. 
Razão entre metas previstas no Plano de Bacia e metas efetivamente atingidas (%)</v>
      </c>
      <c r="D52" s="188" t="str">
        <f>VLOOKUP($A$52,'Base de dados (Indicadores)'!$A$4:$L$80,7,FALSE)</f>
        <v>WWF Water Risk Filter</v>
      </c>
    </row>
    <row r="53" spans="1:4" ht="4.5" customHeight="1" x14ac:dyDescent="0.25">
      <c r="A53" s="158"/>
      <c r="B53" s="1"/>
      <c r="C53" s="1"/>
      <c r="D53" s="1"/>
    </row>
    <row r="54" spans="1:4" ht="18.75" x14ac:dyDescent="0.25">
      <c r="A54" s="158"/>
      <c r="B54" s="250" t="s">
        <v>372</v>
      </c>
      <c r="C54" s="186"/>
      <c r="D54" s="186"/>
    </row>
    <row r="55" spans="1:4" x14ac:dyDescent="0.25">
      <c r="A55" s="158"/>
      <c r="B55" s="187" t="s">
        <v>361</v>
      </c>
      <c r="C55" s="187" t="s">
        <v>362</v>
      </c>
      <c r="D55" s="187" t="s">
        <v>113</v>
      </c>
    </row>
    <row r="56" spans="1:4" ht="75" x14ac:dyDescent="0.25">
      <c r="A56" s="158" t="s">
        <v>197</v>
      </c>
      <c r="B56" s="188" t="str">
        <f>VLOOKUP($A$56,'Base de dados (Indicadores)'!$A$4:$L$80,5,FALSE)</f>
        <v>Eficácia da comunicação com atores relevantes da bacia a respeito da atuação da empresa em relação aos recursos hídricos</v>
      </c>
      <c r="C56" s="188" t="str">
        <f>VLOOKUP($A$56,'Base de dados (Indicadores)'!$A$4:$L$80,6,FALSE)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D56" s="188" t="str">
        <f>VLOOKUP($A$56,'Base de dados (Indicadores)'!$A$4:$L$80,7,FALSE)</f>
        <v>UNDP Assessing Water Governance; OCDE Water Governance Principles</v>
      </c>
    </row>
    <row r="57" spans="1:4" x14ac:dyDescent="0.25">
      <c r="A57" s="158"/>
    </row>
    <row r="58" spans="1:4" x14ac:dyDescent="0.25">
      <c r="A58" s="158"/>
    </row>
  </sheetData>
  <mergeCells count="5">
    <mergeCell ref="B5:D5"/>
    <mergeCell ref="B8:D8"/>
    <mergeCell ref="B29:D29"/>
    <mergeCell ref="B43:D43"/>
    <mergeCell ref="B6:D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47"/>
  <sheetViews>
    <sheetView showGridLines="0" showRowColHeaders="0" zoomScaleNormal="100" workbookViewId="0">
      <selection activeCell="C20" sqref="C20"/>
    </sheetView>
  </sheetViews>
  <sheetFormatPr defaultRowHeight="15" x14ac:dyDescent="0.25"/>
  <cols>
    <col min="1" max="1" width="1.7109375" customWidth="1"/>
    <col min="2" max="4" width="49.7109375" customWidth="1"/>
  </cols>
  <sheetData>
    <row r="6" spans="1:6" ht="18.75" x14ac:dyDescent="0.3">
      <c r="B6" s="298" t="s">
        <v>400</v>
      </c>
      <c r="C6" s="298"/>
      <c r="D6" s="298"/>
    </row>
    <row r="7" spans="1:6" ht="18.75" customHeight="1" x14ac:dyDescent="0.25">
      <c r="B7" s="301" t="s">
        <v>521</v>
      </c>
      <c r="C7" s="301"/>
      <c r="D7" s="301"/>
      <c r="E7" s="117"/>
      <c r="F7" s="117"/>
    </row>
    <row r="8" spans="1:6" ht="18.75" x14ac:dyDescent="0.25">
      <c r="B8" s="190"/>
      <c r="C8" s="190"/>
      <c r="D8" s="190"/>
      <c r="E8" s="75"/>
      <c r="F8" s="75"/>
    </row>
    <row r="9" spans="1:6" ht="42" customHeight="1" x14ac:dyDescent="0.25">
      <c r="A9" s="112"/>
      <c r="B9" s="299" t="s">
        <v>522</v>
      </c>
      <c r="C9" s="299"/>
      <c r="D9" s="299"/>
      <c r="E9" s="75"/>
      <c r="F9" s="75"/>
    </row>
    <row r="10" spans="1:6" ht="18.75" x14ac:dyDescent="0.25">
      <c r="A10" s="112"/>
      <c r="B10" s="250" t="s">
        <v>363</v>
      </c>
      <c r="C10" s="186"/>
      <c r="D10" s="186"/>
    </row>
    <row r="11" spans="1:6" x14ac:dyDescent="0.25">
      <c r="A11" s="112"/>
      <c r="B11" s="187" t="s">
        <v>361</v>
      </c>
      <c r="C11" s="187" t="s">
        <v>362</v>
      </c>
      <c r="D11" s="187" t="s">
        <v>113</v>
      </c>
    </row>
    <row r="12" spans="1:6" ht="90" x14ac:dyDescent="0.25">
      <c r="A12" s="112" t="s">
        <v>222</v>
      </c>
      <c r="B12" s="188" t="str">
        <f>VLOOKUP($A$12,'Base de dados (Indicadores)'!$A$4:$L$80,5,FALSE)</f>
        <v>Quantidade de água captada no período na cadeia</v>
      </c>
      <c r="C12" s="188" t="str">
        <f>VLOOKUP($A$12,'Base de dados (Indicadores)'!$A$4:$L$80,6,FALSE)</f>
        <v>Quantidade de água captada em um dado perído (m³ por período) por elos da cadeia 
% de água captada por fonte na cadeia de valor (superficial/subterrânea/ chuva/cia de abastecimento) em relação ao total captado no período</v>
      </c>
      <c r="D12" s="188" t="str">
        <f>VLOOKUP($A$12,'Base de dados (Indicadores)'!$A$4:$L$80,7,FALSE)</f>
        <v>TeSE (GVces)
WWF Water Risk Filter
GRI - EN8/303-1
CDP Water W1.2a</v>
      </c>
    </row>
    <row r="13" spans="1:6" x14ac:dyDescent="0.25">
      <c r="A13" s="112"/>
      <c r="B13" s="1"/>
      <c r="C13" s="1"/>
      <c r="D13" s="1"/>
    </row>
    <row r="14" spans="1:6" ht="18.75" x14ac:dyDescent="0.25">
      <c r="A14" s="112"/>
      <c r="B14" s="250" t="s">
        <v>365</v>
      </c>
      <c r="C14" s="186"/>
      <c r="D14" s="186"/>
    </row>
    <row r="15" spans="1:6" x14ac:dyDescent="0.25">
      <c r="A15" s="112"/>
      <c r="B15" s="187" t="s">
        <v>361</v>
      </c>
      <c r="C15" s="187" t="s">
        <v>362</v>
      </c>
      <c r="D15" s="187" t="s">
        <v>113</v>
      </c>
    </row>
    <row r="16" spans="1:6" ht="60" x14ac:dyDescent="0.25">
      <c r="A16" s="112" t="s">
        <v>549</v>
      </c>
      <c r="B16" s="188" t="str">
        <f>VLOOKUP($A$16,'Base de dados (Indicadores)'!$A$4:$L$80,5,FALSE)</f>
        <v>Operações da cadeia de valor em áreas de estresse hídrico</v>
      </c>
      <c r="C16" s="188" t="str">
        <f>VLOOKUP($A$16,'Base de dados (Indicadores)'!$A$4:$L$80,6,FALSE)</f>
        <v>Número de instalações/atividades da cadeia de valor que podem influenciar significativamente seus negócios, operações, receita ou despesa em áreas de stress hídrico</v>
      </c>
      <c r="D16" s="188" t="str">
        <f>VLOOKUP($A$16,'Base de dados (Indicadores)'!$A$4:$L$80,7,FALSE)</f>
        <v xml:space="preserve">CDP - Water W3.1, CDP W3.2B; WRI, CEO Water Mandate’s Corporate Water Disclosure Guidelines </v>
      </c>
    </row>
    <row r="17" spans="1:4" x14ac:dyDescent="0.25">
      <c r="A17" s="112"/>
      <c r="B17" s="185"/>
      <c r="C17" s="185"/>
      <c r="D17" s="185"/>
    </row>
    <row r="18" spans="1:4" ht="18.75" x14ac:dyDescent="0.25">
      <c r="A18" s="112"/>
      <c r="B18" s="250" t="s">
        <v>368</v>
      </c>
      <c r="C18" s="186"/>
      <c r="D18" s="186"/>
    </row>
    <row r="19" spans="1:4" x14ac:dyDescent="0.25">
      <c r="A19" s="112"/>
      <c r="B19" s="187" t="s">
        <v>361</v>
      </c>
      <c r="C19" s="187" t="s">
        <v>362</v>
      </c>
      <c r="D19" s="187" t="s">
        <v>113</v>
      </c>
    </row>
    <row r="20" spans="1:4" ht="90" x14ac:dyDescent="0.25">
      <c r="A20" s="112" t="s">
        <v>739</v>
      </c>
      <c r="B20" s="188" t="str">
        <f>VLOOKUP($A$20,'Base de dados (Indicadores)'!$A$4:$L$80,5,FALSE)</f>
        <v>Avaliação das ações de mitigação de impactos de produtos e serviços</v>
      </c>
      <c r="C20" s="188" t="str">
        <f>VLOOKUP($A$20,'Base de dados (Indicadores)'!$A$4:$L$80,6,FALSE)</f>
        <v>Mapeamento e priorização de impactos.
Elaboração do plano de ação.
% de execução do plano de ação.
% de atendimento do objetivo.
Monitoramento da métrica definida a partir da valoração do impacto.</v>
      </c>
      <c r="D20" s="188" t="str">
        <f>VLOOKUP($A$20,'Base de dados (Indicadores)'!$A$4:$L$80,7,FALSE)</f>
        <v>GRI EN27</v>
      </c>
    </row>
    <row r="21" spans="1:4" ht="75" x14ac:dyDescent="0.25">
      <c r="A21" s="112" t="s">
        <v>213</v>
      </c>
      <c r="B21" s="188" t="str">
        <f>VLOOKUP($A$21,'Base de dados (Indicadores)'!$A$4:$L$80,5,FALSE)</f>
        <v>Magnitude dos impactos ambientais negativos significativos, reais e potenciais, relativos à quantidade hídrica utilizada pela cadeia de fornecedores</v>
      </c>
      <c r="C21" s="188" t="str">
        <f>VLOOKUP($A$21,'Base de dados (Indicadores)'!$A$4:$L$80,6,FALSE)</f>
        <v>Valoração das avaliações informadas por auditorias, revisões contratuais, envolvimento de ambas as partes e mecanismos de queixas e reclamações.
Medidas tomadas a esse respeito
Explicação de exceções ao atendimento</v>
      </c>
      <c r="D21" s="188" t="str">
        <f>VLOOKUP($A$21,'Base de dados (Indicadores)'!$A$4:$L$80,7,FALSE)</f>
        <v>GRI G4-EN33/308-2</v>
      </c>
    </row>
    <row r="22" spans="1:4" ht="60" x14ac:dyDescent="0.25">
      <c r="A22" s="112" t="s">
        <v>214</v>
      </c>
      <c r="B22" s="188" t="str">
        <f>VLOOKUP($A$22,'Base de dados (Indicadores)'!$A$4:$L$80,5,FALSE)</f>
        <v xml:space="preserve">Extensão e magnitude dos impactos do uso e do descarte dos produtos </v>
      </c>
      <c r="C22" s="188" t="str">
        <f>VLOOKUP($A$22,'Base de dados (Indicadores)'!$A$4:$L$80,6,FALSE)</f>
        <v>Valoração econômica do impacto (R$)
Dimensões qualitativas do impacto (análise)
Distância em relação ao benchmarking do setor e/ou produto</v>
      </c>
      <c r="D22" s="188" t="str">
        <f>VLOOKUP($A$22,'Base de dados (Indicadores)'!$A$4:$L$80,7,FALSE)</f>
        <v>CEBDS</v>
      </c>
    </row>
    <row r="23" spans="1:4" x14ac:dyDescent="0.25">
      <c r="A23" s="112"/>
      <c r="B23" s="185"/>
      <c r="C23" s="185"/>
      <c r="D23" s="185"/>
    </row>
    <row r="24" spans="1:4" ht="44.25" customHeight="1" x14ac:dyDescent="0.25">
      <c r="A24" s="112"/>
      <c r="B24" s="299" t="s">
        <v>518</v>
      </c>
      <c r="C24" s="299"/>
      <c r="D24" s="299"/>
    </row>
    <row r="25" spans="1:4" ht="18.75" x14ac:dyDescent="0.25">
      <c r="A25" s="112"/>
      <c r="B25" s="250" t="s">
        <v>368</v>
      </c>
      <c r="C25" s="186"/>
      <c r="D25" s="186"/>
    </row>
    <row r="26" spans="1:4" x14ac:dyDescent="0.25">
      <c r="A26" s="112"/>
      <c r="B26" s="187" t="s">
        <v>361</v>
      </c>
      <c r="C26" s="187" t="s">
        <v>362</v>
      </c>
      <c r="D26" s="187" t="s">
        <v>113</v>
      </c>
    </row>
    <row r="27" spans="1:4" ht="90" x14ac:dyDescent="0.25">
      <c r="A27" s="112" t="s">
        <v>651</v>
      </c>
      <c r="B27" s="188" t="str">
        <f>VLOOKUP($A$27,'Base de dados (Indicadores)'!$A$4:$L$80,5,FALSE)</f>
        <v>Extensão das ações de mitigação de impactos para produtos e serviços</v>
      </c>
      <c r="C27" s="188" t="str">
        <f>VLOOKUP($A$27,'Base de dados (Indicadores)'!$A$4:$L$80,6,FALSE)</f>
        <v>Mapeamento e priorização de impactos.
Elaboração do plano de ação.
% de execução do plano de ação.
% de atendimento do objetivo.
Monitoramento da métrica definida a partir da valoração do impacto.</v>
      </c>
      <c r="D27" s="188" t="str">
        <f>VLOOKUP($A$27,'Base de dados (Indicadores)'!$A$4:$L$80,7,FALSE)</f>
        <v>CDP Water W1.2b
GRI G4-EN27</v>
      </c>
    </row>
    <row r="28" spans="1:4" ht="75" x14ac:dyDescent="0.25">
      <c r="A28" s="112" t="s">
        <v>427</v>
      </c>
      <c r="B28" s="188" t="str">
        <f>VLOOKUP($A$28,'Base de dados (Indicadores)'!$A$4:$L$80,5,FALSE)</f>
        <v>Magnitude dos impactos ambientais negativos significativos reais e potenciais relativos a qualidade hídrica da cadeia de fornecedores</v>
      </c>
      <c r="C28" s="188" t="str">
        <f>VLOOKUP($A$28,'Base de dados (Indicadores)'!$A$4:$L$80,6,FALSE)</f>
        <v>Valoração das avaliações informadas por auditorias, revisões contratuais, envolvimento de ambas as partes e mecanismos de queixas e reclamações.
Medidas tomadas a esse respeito
Explicação de exceções ao atendimento</v>
      </c>
      <c r="D28" s="188" t="str">
        <f>VLOOKUP($A$28,'Base de dados (Indicadores)'!$A$4:$L$80,7,FALSE)</f>
        <v>GRI G4-EN33/308-2</v>
      </c>
    </row>
    <row r="29" spans="1:4" ht="60" x14ac:dyDescent="0.25">
      <c r="A29" s="112" t="s">
        <v>426</v>
      </c>
      <c r="B29" s="188" t="str">
        <f>VLOOKUP($A$29,'Base de dados (Indicadores)'!$A$4:$L$80,5,FALSE)</f>
        <v>Extensão e magnitude dos impactos do uso e do descarte dos seus produtos</v>
      </c>
      <c r="C29" s="188" t="str">
        <f>VLOOKUP($A$29,'Base de dados (Indicadores)'!$A$4:$L$80,6,FALSE)</f>
        <v>Valoração econômica do impacto (R$)
Dimensões qualitativas do impacto (análise)
Distância em relação ao benchmarking do setor e/ou produto</v>
      </c>
      <c r="D29" s="188" t="str">
        <f>VLOOKUP($A$29,'Base de dados (Indicadores)'!$A$4:$L$80,7,FALSE)</f>
        <v>CEBDS</v>
      </c>
    </row>
    <row r="30" spans="1:4" x14ac:dyDescent="0.25">
      <c r="A30" s="112"/>
      <c r="B30" s="1"/>
      <c r="C30" s="1"/>
      <c r="D30" s="1"/>
    </row>
    <row r="31" spans="1:4" ht="39" customHeight="1" x14ac:dyDescent="0.25">
      <c r="A31" s="112"/>
      <c r="B31" s="299" t="s">
        <v>498</v>
      </c>
      <c r="C31" s="299"/>
      <c r="D31" s="299"/>
    </row>
    <row r="32" spans="1:4" ht="18.75" x14ac:dyDescent="0.25">
      <c r="A32" s="112"/>
      <c r="B32" s="250" t="s">
        <v>370</v>
      </c>
      <c r="C32" s="186"/>
      <c r="D32" s="186"/>
    </row>
    <row r="33" spans="1:4" x14ac:dyDescent="0.25">
      <c r="A33" s="112"/>
      <c r="B33" s="187" t="s">
        <v>361</v>
      </c>
      <c r="C33" s="187" t="s">
        <v>362</v>
      </c>
      <c r="D33" s="187" t="s">
        <v>113</v>
      </c>
    </row>
    <row r="34" spans="1:4" ht="60" x14ac:dyDescent="0.25">
      <c r="A34" s="112" t="s">
        <v>194</v>
      </c>
      <c r="B34" s="188" t="str">
        <f>VLOOKUP($A$34,'Base de dados (Indicadores)'!$A$4:$L$80,5,FALSE)</f>
        <v>Identificação de conflitos existentes e potenciais na cadeia de valor</v>
      </c>
      <c r="C34" s="188" t="str">
        <f>VLOOKUP($A$22,'Base de dados (Indicadores)'!$A$4:$L$80,6,FALSE)</f>
        <v>Valoração econômica do impacto (R$)
Dimensões qualitativas do impacto (análise)
Distância em relação ao benchmarking do setor e/ou produto</v>
      </c>
      <c r="D34" s="188" t="str">
        <f>VLOOKUP($A$22,'Base de dados (Indicadores)'!$A$4:$L$80,7,FALSE)</f>
        <v>CEBDS</v>
      </c>
    </row>
    <row r="35" spans="1:4" x14ac:dyDescent="0.25">
      <c r="A35" s="112"/>
      <c r="B35" s="185"/>
      <c r="C35" s="185"/>
      <c r="D35" s="185"/>
    </row>
    <row r="36" spans="1:4" ht="18.75" x14ac:dyDescent="0.25">
      <c r="A36" s="112"/>
      <c r="B36" s="250" t="s">
        <v>371</v>
      </c>
      <c r="C36" s="186"/>
      <c r="D36" s="186"/>
    </row>
    <row r="37" spans="1:4" x14ac:dyDescent="0.25">
      <c r="A37" s="112"/>
      <c r="B37" s="187" t="s">
        <v>361</v>
      </c>
      <c r="C37" s="187" t="s">
        <v>362</v>
      </c>
      <c r="D37" s="187" t="s">
        <v>113</v>
      </c>
    </row>
    <row r="38" spans="1:4" ht="150" x14ac:dyDescent="0.25">
      <c r="A38" s="112" t="s">
        <v>624</v>
      </c>
      <c r="B38" s="188" t="str">
        <f>VLOOKUP($A$38,'Base de dados (Indicadores)'!$A$4:$L$80,5,FALSE)</f>
        <v xml:space="preserve">Fortalecimento de capacidades institucionais para participação na gestão de recursos hídricos na cadeia de valor </v>
      </c>
      <c r="C38" s="188" t="str">
        <f>VLOOKUP($A$38,'Base de dados (Indicadores)'!$A$4:$L$80,6,FALSE)</f>
        <v xml:space="preserve">Número, quantidade e perfil de atores envolvidos, e tipos de ações de fortalecimento realizadas com foco na cadeia de valor, para questões como: 
-análises e diagnósticos, monitoramento e avaliação de ações, políticas e sistemas de gestão de recursos hídricos
-participação em espaços coletivos
-fatores intangíveis, como arranjos e habilidades sociais, valores, processos e hábitos
</v>
      </c>
      <c r="D38" s="188" t="str">
        <f>VLOOKUP($A$38,'Base de dados (Indicadores)'!$A$4:$L$80,7,FALSE)</f>
        <v>OCDE Water Governance Principles</v>
      </c>
    </row>
    <row r="39" spans="1:4" ht="75" x14ac:dyDescent="0.25">
      <c r="A39" s="112" t="s">
        <v>207</v>
      </c>
      <c r="B39" s="188" t="str">
        <f>VLOOKUP($A$39,'Base de dados (Indicadores)'!$A$4:$L$80,5,FALSE)</f>
        <v>Stakeholders da cadeia de valor envolvidos nas avaliações de risco hídrico de sua empresa</v>
      </c>
      <c r="C39" s="188" t="str">
        <f>VLOOKUP($A$39,'Base de dados (Indicadores)'!$A$4:$L$80,6,FALSE)</f>
        <v xml:space="preserve">Critérios para priorização dos stakeholders a ser envolvidos
Número e representatividade de stakeholders envolvidos, por elo da cadeia de valor
</v>
      </c>
      <c r="D39" s="188" t="str">
        <f>VLOOKUP($A$39,'Base de dados (Indicadores)'!$A$4:$L$80,7,FALSE)</f>
        <v>CDP - Water W2.7</v>
      </c>
    </row>
    <row r="40" spans="1:4" x14ac:dyDescent="0.25">
      <c r="A40" s="112"/>
      <c r="B40" s="1"/>
      <c r="C40" s="1"/>
      <c r="D40" s="1"/>
    </row>
    <row r="41" spans="1:4" ht="18.75" x14ac:dyDescent="0.25">
      <c r="A41" s="112"/>
      <c r="B41" s="250" t="s">
        <v>474</v>
      </c>
      <c r="C41" s="186"/>
      <c r="D41" s="186"/>
    </row>
    <row r="42" spans="1:4" x14ac:dyDescent="0.25">
      <c r="A42" s="112"/>
      <c r="B42" s="187" t="s">
        <v>361</v>
      </c>
      <c r="C42" s="187" t="s">
        <v>362</v>
      </c>
      <c r="D42" s="187" t="s">
        <v>113</v>
      </c>
    </row>
    <row r="43" spans="1:4" ht="60" x14ac:dyDescent="0.25">
      <c r="A43" s="112" t="s">
        <v>450</v>
      </c>
      <c r="B43" s="188" t="str">
        <f>VLOOKUP($A$43,'Base de dados (Indicadores)'!$A$4:$L$80,5,FALSE)</f>
        <v>Plano de ação a partir do diagnóstico de riscos relacionados à gestão de recursos hídricos na cadeia de valor, incluindo por exemplo critérios ambientais para contratação de fornecedores</v>
      </c>
      <c r="C43" s="188" t="str">
        <f>VLOOKUP($A$43,'Base de dados (Indicadores)'!$A$4:$L$80,6,FALSE)</f>
        <v>Abrangência e/ou representatividade em relação à cadeia 
% de implementação do plano</v>
      </c>
      <c r="D43" s="188" t="str">
        <f>VLOOKUP($A$43,'Base de dados (Indicadores)'!$A$4:$L$80,7,FALSE)</f>
        <v>GRI G4-EN32/308-1</v>
      </c>
    </row>
    <row r="44" spans="1:4" x14ac:dyDescent="0.25">
      <c r="A44" s="112"/>
      <c r="B44" s="1"/>
      <c r="C44" s="1"/>
      <c r="D44" s="1"/>
    </row>
    <row r="45" spans="1:4" ht="18.75" x14ac:dyDescent="0.25">
      <c r="A45" s="112"/>
      <c r="B45" s="250" t="s">
        <v>372</v>
      </c>
      <c r="C45" s="186"/>
      <c r="D45" s="186"/>
    </row>
    <row r="46" spans="1:4" x14ac:dyDescent="0.25">
      <c r="A46" s="112"/>
      <c r="B46" s="187" t="s">
        <v>361</v>
      </c>
      <c r="C46" s="187" t="s">
        <v>362</v>
      </c>
      <c r="D46" s="187" t="s">
        <v>113</v>
      </c>
    </row>
    <row r="47" spans="1:4" ht="75" x14ac:dyDescent="0.25">
      <c r="A47" s="112" t="s">
        <v>198</v>
      </c>
      <c r="B47" s="188" t="str">
        <f>VLOOKUP($A$47,'Base de dados (Indicadores)'!$A$4:$L$80,5,FALSE)</f>
        <v>Eficácia da comunicação com principais clientes e fornecedores a respeito da atuação da empresa em relação aos recursos hídricos</v>
      </c>
      <c r="C47" s="188" t="str">
        <f>VLOOKUP($A$47,'Base de dados (Indicadores)'!$A$4:$L$80,6,FALSE)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D47" s="188" t="str">
        <f>VLOOKUP($A$47,'Base de dados (Indicadores)'!$A$4:$L$80,7,FALSE)</f>
        <v>CEBDS; UNDP Assessing Water Governance; OCDE Water Governance Principles</v>
      </c>
    </row>
  </sheetData>
  <mergeCells count="5">
    <mergeCell ref="B6:D6"/>
    <mergeCell ref="B9:D9"/>
    <mergeCell ref="B7:D7"/>
    <mergeCell ref="B24:D24"/>
    <mergeCell ref="B31:D31"/>
  </mergeCell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80"/>
  <sheetViews>
    <sheetView showGridLines="0" showRowColHeaders="0" workbookViewId="0">
      <selection activeCell="A78" sqref="A78:A80"/>
    </sheetView>
  </sheetViews>
  <sheetFormatPr defaultRowHeight="15" x14ac:dyDescent="0.25"/>
  <cols>
    <col min="1" max="1" width="2.42578125" style="112" customWidth="1"/>
    <col min="2" max="4" width="49.7109375" customWidth="1"/>
  </cols>
  <sheetData>
    <row r="6" spans="1:6" ht="18.75" x14ac:dyDescent="0.3">
      <c r="B6" s="298" t="s">
        <v>395</v>
      </c>
      <c r="C6" s="298"/>
      <c r="D6" s="298"/>
    </row>
    <row r="7" spans="1:6" ht="18.75" x14ac:dyDescent="0.25">
      <c r="B7" s="301" t="s">
        <v>523</v>
      </c>
      <c r="C7" s="302"/>
      <c r="D7" s="302"/>
      <c r="E7" s="302"/>
      <c r="F7" s="302"/>
    </row>
    <row r="8" spans="1:6" ht="18.75" x14ac:dyDescent="0.3">
      <c r="B8" s="99"/>
      <c r="C8" s="99"/>
      <c r="D8" s="99"/>
      <c r="E8" s="75"/>
      <c r="F8" s="75"/>
    </row>
    <row r="9" spans="1:6" ht="37.5" customHeight="1" x14ac:dyDescent="0.25">
      <c r="B9" s="299" t="s">
        <v>526</v>
      </c>
      <c r="C9" s="300"/>
      <c r="D9" s="300"/>
      <c r="E9" s="75"/>
      <c r="F9" s="75"/>
    </row>
    <row r="10" spans="1:6" ht="21.75" customHeight="1" x14ac:dyDescent="0.3">
      <c r="B10" s="114" t="s">
        <v>363</v>
      </c>
      <c r="C10" s="113"/>
      <c r="D10" s="113"/>
    </row>
    <row r="11" spans="1:6" x14ac:dyDescent="0.25">
      <c r="B11" s="100" t="s">
        <v>361</v>
      </c>
      <c r="C11" s="100" t="s">
        <v>362</v>
      </c>
      <c r="D11" s="100" t="s">
        <v>113</v>
      </c>
    </row>
    <row r="12" spans="1:6" ht="90" x14ac:dyDescent="0.25">
      <c r="A12" s="112" t="s">
        <v>219</v>
      </c>
      <c r="B12" s="105" t="str">
        <f>VLOOKUP($A$12,'Base de dados (Indicadores)'!$A$4:$L$80,5,FALSE)</f>
        <v>Quantidade de água captada no período</v>
      </c>
      <c r="C12" s="93" t="str">
        <f>VLOOKUP($A$12,'Base de dados (Indicadores)'!$A$4:$L$80,6,FALSE)</f>
        <v>Quantidade total de água que entra na empresa em um dado perído (m³ por período) 
% de água captada por fonte  (superficial/subterrânea/ chuva/cia de abastecimento) em relação ao total captado no período</v>
      </c>
      <c r="D12" s="106" t="str">
        <f>VLOOKUP($A$12,'Base de dados (Indicadores)'!$A$4:$L$80,7,FALSE)</f>
        <v>TeSE (GVces)
WWF Water Risk Filter
GRI - EN8/303-1
CDP Water W1.2a</v>
      </c>
    </row>
    <row r="13" spans="1:6" ht="120.75" thickBot="1" x14ac:dyDescent="0.3">
      <c r="A13" s="112" t="s">
        <v>221</v>
      </c>
      <c r="B13" s="107" t="str">
        <f>VLOOKUP($A$13,'Base de dados (Indicadores)'!$A$4:$L$80,5,FALSE)</f>
        <v>Quantidade de água indisponível no período</v>
      </c>
      <c r="C13" s="108" t="str">
        <f>VLOOKUP($A$13,'Base de dados (Indicadores)'!$A$4:$L$80,6,FALSE)</f>
        <v>Quantidade total de água demandada pela empresa, porém não disponível em um dado período (m³ por período). 
% de água indisponível por fonte (superficial/subterrânea/ chuva/cia de abastecimento)
Limite crítico de água indisponível que inviabiliza as operações de uma dada planta/processo</v>
      </c>
      <c r="D13" s="109" t="str">
        <f>VLOOKUP($A$13,'Base de dados (Indicadores)'!$A$4:$L$80,7,FALSE)</f>
        <v>TeSE (GVces)</v>
      </c>
    </row>
    <row r="14" spans="1:6" x14ac:dyDescent="0.25">
      <c r="B14" s="110"/>
      <c r="C14" s="110"/>
      <c r="D14" s="110"/>
    </row>
    <row r="15" spans="1:6" ht="15.75" x14ac:dyDescent="0.25">
      <c r="B15" s="114" t="s">
        <v>364</v>
      </c>
      <c r="C15" s="114"/>
      <c r="D15" s="114"/>
    </row>
    <row r="16" spans="1:6" ht="15.75" thickBot="1" x14ac:dyDescent="0.3">
      <c r="B16" s="100" t="s">
        <v>361</v>
      </c>
      <c r="C16" s="100" t="s">
        <v>362</v>
      </c>
      <c r="D16" s="100" t="s">
        <v>113</v>
      </c>
    </row>
    <row r="17" spans="1:4" ht="90" x14ac:dyDescent="0.25">
      <c r="A17" s="112" t="s">
        <v>775</v>
      </c>
      <c r="B17" s="102" t="str">
        <f>VLOOKUP($A$17,'Base de dados (Indicadores)'!$A$4:$L$80,5,FALSE)</f>
        <v xml:space="preserve">Compliance com a outorga para captação de água </v>
      </c>
      <c r="C17" s="103" t="str">
        <f>VLOOKUP($A$17,'Base de dados (Indicadores)'!$A$4:$L$80,6,FALSE)</f>
        <v>Atendimento da outorga (em % de volume): Quantidade total de água captada no período (m³)/ Quantidade de água (m3) outorgada para o mesmo período. 
Número de ocorrências de não atendimento relativo à outorga de água em determinado período.</v>
      </c>
      <c r="D17" s="104" t="str">
        <f>VLOOKUP($A$17,'Base de dados (Indicadores)'!$A$4:$L$80,7,FALSE)</f>
        <v>WWF Water Risk Filter
Órgãos ambientais (resolução CONAMA)</v>
      </c>
    </row>
    <row r="18" spans="1:4" ht="90" x14ac:dyDescent="0.25">
      <c r="A18" s="112" t="s">
        <v>776</v>
      </c>
      <c r="B18" s="105" t="str">
        <f>VLOOKUP($A$18,'Base de dados (Indicadores)'!$A$4:$L$80,5,FALSE)</f>
        <v>Compliance com a outorga para quantidade de lançamento de efluentes</v>
      </c>
      <c r="C18" s="93" t="str">
        <f>VLOOKUP($A$18,'Base de dados (Indicadores)'!$A$4:$L$80,6,FALSE)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D18" s="106" t="str">
        <f>VLOOKUP($A$18,'Base de dados (Indicadores)'!$A$4:$L$80,7,FALSE)</f>
        <v>WWF Water Risk Filter
Órgãos ambientais (resolução CONAMA)</v>
      </c>
    </row>
    <row r="19" spans="1:4" ht="150.75" thickBot="1" x14ac:dyDescent="0.3">
      <c r="A19" s="112" t="s">
        <v>733</v>
      </c>
      <c r="B19" s="107" t="str">
        <f>VLOOKUP($A$19,'Base de dados (Indicadores)'!$A$4:$L$80,5,FALSE)</f>
        <v>Planejamento e gestão de outorgas para captação de água e efluentes</v>
      </c>
      <c r="C19" s="108" t="str">
        <f>VLOOKUP($A$19,'Base de dados (Indicadores)'!$A$4:$L$80,6,FALSE)</f>
        <v xml:space="preserve">Quantidade outorgada (m³)
Demanda futura da empresa (m³)
% da demanda hídrica da empresa a ser outorgado 
Processos protocolados
Eventos e períodos de suspensão da outorga de captação de água
Número de eventos, quantidade de água (m3) foram reduzidos/suspendidos, período sobre suspensão/redução de outorga de captação. Qualitativamente, justificar suspensões ou reduções. </v>
      </c>
      <c r="D19" s="109" t="str">
        <f>VLOOKUP($A$19,'Base de dados (Indicadores)'!$A$4:$L$80,7,FALSE)</f>
        <v>CDP Water W1
WWF Water Risk Filter</v>
      </c>
    </row>
    <row r="20" spans="1:4" x14ac:dyDescent="0.25">
      <c r="B20" s="1"/>
      <c r="C20" s="1"/>
      <c r="D20" s="1"/>
    </row>
    <row r="21" spans="1:4" ht="15.75" x14ac:dyDescent="0.25">
      <c r="B21" s="114" t="s">
        <v>365</v>
      </c>
      <c r="C21" s="114"/>
      <c r="D21" s="114"/>
    </row>
    <row r="22" spans="1:4" ht="15.75" thickBot="1" x14ac:dyDescent="0.3">
      <c r="B22" s="100" t="s">
        <v>361</v>
      </c>
      <c r="C22" s="100" t="s">
        <v>362</v>
      </c>
      <c r="D22" s="100" t="s">
        <v>113</v>
      </c>
    </row>
    <row r="23" spans="1:4" ht="105" x14ac:dyDescent="0.25">
      <c r="A23" s="112" t="s">
        <v>742</v>
      </c>
      <c r="B23" s="102" t="str">
        <f>VLOOKUP($A$23,'Base de dados (Indicadores)'!$A$4:$L$80,5,FALSE)</f>
        <v>Comparação entre a quantidade de água demandada pela empresa e a disponibilidade hídrica local</v>
      </c>
      <c r="C23" s="103" t="str">
        <f>VLOOKUP($A$23,'Base de dados (Indicadores)'!$A$4:$L$80,6,FALSE)</f>
        <v xml:space="preserve">Quantidade de água demandada  (m³) / disponibilidade para captação (m³) por localidade em que a organização atua;
Levantamento de locais de atuação da organização que estão em situação de estress hídrico ou risco de escassez 
</v>
      </c>
      <c r="D23" s="104" t="str">
        <f>VLOOKUP($A$23,'Base de dados (Indicadores)'!$A$4:$L$80,7,FALSE)</f>
        <v>WRI, CEO Water Mandate’s Corporate Water Disclosure Guidelines, GRI- G4-EN9/303-2</v>
      </c>
    </row>
    <row r="24" spans="1:4" ht="135" x14ac:dyDescent="0.25">
      <c r="A24" s="112" t="s">
        <v>504</v>
      </c>
      <c r="B24" s="105" t="str">
        <f>VLOOKUP($A$24,'Base de dados (Indicadores)'!$A$4:$L$80,5,FALSE)</f>
        <v>Operações da empresa em áreas de estresse hídrico</v>
      </c>
      <c r="C24" s="93" t="str">
        <f>VLOOKUP($A$24,'Base de dados (Indicadores)'!$A$4:$L$80,6,FALSE)</f>
        <v>Número de instalações/plantas/operações em áreas de estresse hídrico
Número de instalações/plantas/operações que podem gerar uma mudança significativa em seus negócios, operações, receita ou despesa em áreas de stresse hídrico
% do total de operações que isso representa
% do faturamento gerado em áreas de estresse hídrico.</v>
      </c>
      <c r="D24" s="106" t="str">
        <f>VLOOKUP($A$24,'Base de dados (Indicadores)'!$A$4:$L$80,7,FALSE)</f>
        <v>CDP - Water W3.1, W3.2B; 
WRI
CEO Water Mandate’s Corporate Water Disclosure Guidelines
GRI- G4-EN9/303-2</v>
      </c>
    </row>
    <row r="25" spans="1:4" ht="45.75" thickBot="1" x14ac:dyDescent="0.3">
      <c r="A25" s="112" t="s">
        <v>225</v>
      </c>
      <c r="B25" s="107" t="str">
        <f>VLOOKUP($A$25,'Base de dados (Indicadores)'!$A$4:$L$80,5,FALSE)</f>
        <v xml:space="preserve">Total de água armazenada no local </v>
      </c>
      <c r="C25" s="108" t="str">
        <f>VLOOKUP($A$25,'Base de dados (Indicadores)'!$A$4:$L$80,6,FALSE)</f>
        <v>m³ armazenados em cada unidade
Número de dias com interrupção de provisão de água que a quantidade armazenada é capaz de conter</v>
      </c>
      <c r="D25" s="109" t="str">
        <f>VLOOKUP($A$25,'Base de dados (Indicadores)'!$A$4:$L$80,7,FALSE)</f>
        <v>GRI G4-EN8/303-1
WWF Water Risk Filter</v>
      </c>
    </row>
    <row r="26" spans="1:4" x14ac:dyDescent="0.25">
      <c r="B26" s="1"/>
      <c r="C26" s="1"/>
      <c r="D26" s="1"/>
    </row>
    <row r="27" spans="1:4" ht="15.75" x14ac:dyDescent="0.25">
      <c r="B27" s="114" t="s">
        <v>366</v>
      </c>
      <c r="C27" s="114"/>
      <c r="D27" s="114"/>
    </row>
    <row r="28" spans="1:4" ht="15.75" thickBot="1" x14ac:dyDescent="0.3">
      <c r="B28" s="100" t="s">
        <v>361</v>
      </c>
      <c r="C28" s="100" t="s">
        <v>362</v>
      </c>
      <c r="D28" s="100" t="s">
        <v>113</v>
      </c>
    </row>
    <row r="29" spans="1:4" ht="75" x14ac:dyDescent="0.25">
      <c r="A29" s="112" t="s">
        <v>209</v>
      </c>
      <c r="B29" s="102" t="str">
        <f>VLOOKUP($A$29,'Base de dados (Indicadores)'!$A$4:$L$80,5,FALSE)</f>
        <v>Gastos com cobrança pelo uso de água</v>
      </c>
      <c r="C29" s="103" t="str">
        <f>VLOOKUP($A$29,'Base de dados (Indicadores)'!$A$4:$L$80,6,FALSE)</f>
        <v>Total pago pela água captada em um dado período (R$)
Custo da água captada por metro cubico (R$/m³) 
Comparar ao longo do tempo e nas diferentes unidades</v>
      </c>
      <c r="D29" s="104" t="str">
        <f>VLOOKUP($A$29,'Base de dados (Indicadores)'!$A$4:$L$80,7,FALSE)</f>
        <v>CDP Water W1.4</v>
      </c>
    </row>
    <row r="30" spans="1:4" ht="105" x14ac:dyDescent="0.25">
      <c r="A30" s="112" t="s">
        <v>661</v>
      </c>
      <c r="B30" s="105" t="str">
        <f>VLOOKUP($A$30,'Base de dados (Indicadores)'!$A$4:$L$80,5,FALSE)</f>
        <v>Impacto financeiro do não atendimento da outorga</v>
      </c>
      <c r="C30" s="93" t="str">
        <f>VLOOKUP($A$30,'Base de dados (Indicadores)'!$A$4:$L$80,6,FALSE)</f>
        <v>Número de sanções, multas, ordens de execução por violações das licenças de captação; Gastos com penalidades e multas em um dado período (R$/período); 
Gastos com penalidades e multas / total de gastos operacionais  em R$ no ano de referência (%); 
Variação em relação ao ano de referência anterior</v>
      </c>
      <c r="D30" s="106" t="str">
        <f>VLOOKUP($A$30,'Base de dados (Indicadores)'!$A$4:$L$80,7,FALSE)</f>
        <v>CDP Water W7.1c
GRI G4-EN29/307-1</v>
      </c>
    </row>
    <row r="31" spans="1:4" ht="30" x14ac:dyDescent="0.25">
      <c r="A31" s="112" t="s">
        <v>211</v>
      </c>
      <c r="B31" s="105" t="str">
        <f>VLOOKUP($A$31,'Base de dados (Indicadores)'!$A$4:$L$80,5,FALSE)</f>
        <v>Investimentos em eficiência hídrica</v>
      </c>
      <c r="C31" s="93" t="str">
        <f>VLOOKUP($A$31,'Base de dados (Indicadores)'!$A$4:$L$80,6,FALSE)</f>
        <v>Valor bruto (R$)
Investimento total (R$) / m³ de água reduzido</v>
      </c>
      <c r="D31" s="106" t="str">
        <f>VLOOKUP($A$31,'Base de dados (Indicadores)'!$A$4:$L$80,7,FALSE)</f>
        <v>ISE
GRI G4-EN10/303-3</v>
      </c>
    </row>
    <row r="32" spans="1:4" ht="60" x14ac:dyDescent="0.25">
      <c r="A32" s="112" t="s">
        <v>468</v>
      </c>
      <c r="B32" s="105" t="str">
        <f>VLOOKUP($A$32,'Base de dados (Indicadores)'!$A$4:$L$80,5,FALSE)</f>
        <v xml:space="preserve">Custo para empresa da indisponibilidade hídrica </v>
      </c>
      <c r="C32" s="93" t="str">
        <f>VLOOKUP($A$32,'Base de dados (Indicadores)'!$A$4:$L$80,6,FALSE)</f>
        <v>Valoração do impacto financeiro por suspensão de atividades devido a falta d'água (R$ / período), R$ perda de produção/ano
Custo de reposição</v>
      </c>
      <c r="D32" s="106" t="str">
        <f>VLOOKUP($A$32,'Base de dados (Indicadores)'!$A$4:$L$80,7,FALSE)</f>
        <v>TeSE (GVces)</v>
      </c>
    </row>
    <row r="33" spans="1:4" ht="30" x14ac:dyDescent="0.25">
      <c r="A33" s="112" t="s">
        <v>230</v>
      </c>
      <c r="B33" s="105" t="str">
        <f>VLOOKUP($A$33,'Base de dados (Indicadores)'!$A$4:$L$80,5,FALSE)</f>
        <v xml:space="preserve">Economia devido à redução de consumo </v>
      </c>
      <c r="C33" s="93" t="str">
        <f>VLOOKUP($A$33,'Base de dados (Indicadores)'!$A$4:$L$80,6,FALSE)</f>
        <v>Gastos evitados (R$) com a redução de captação de água (bruto ou por produto)</v>
      </c>
      <c r="D33" s="106" t="str">
        <f>VLOOKUP($A$33,'Base de dados (Indicadores)'!$A$4:$L$80,7,FALSE)</f>
        <v>CDP W4.1a, 
Consulta empresas</v>
      </c>
    </row>
    <row r="34" spans="1:4" ht="33" customHeight="1" thickBot="1" x14ac:dyDescent="0.3">
      <c r="A34" s="112" t="s">
        <v>644</v>
      </c>
      <c r="B34" s="107" t="str">
        <f>VLOOKUP($A$34,'Base de dados (Indicadores)'!$A$4:$L$80,5,FALSE)</f>
        <v>Investimentos em ações para a conservação da bacia hidrográfica</v>
      </c>
      <c r="C34" s="108" t="str">
        <f>VLOOKUP($A$34,'Base de dados (Indicadores)'!$A$4:$L$80,6,FALSE)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D34" s="109" t="str">
        <f>VLOOKUP($A$34,'Base de dados (Indicadores)'!$A$4:$L$80,7,FALSE)</f>
        <v>GRI G4-EN31/103
ISE AMB-A 16</v>
      </c>
    </row>
    <row r="35" spans="1:4" x14ac:dyDescent="0.25">
      <c r="B35" s="1"/>
      <c r="C35" s="1"/>
      <c r="D35" s="1"/>
    </row>
    <row r="36" spans="1:4" ht="15.75" x14ac:dyDescent="0.25">
      <c r="B36" s="114" t="s">
        <v>367</v>
      </c>
      <c r="C36" s="114"/>
      <c r="D36" s="114"/>
    </row>
    <row r="37" spans="1:4" ht="15.75" thickBot="1" x14ac:dyDescent="0.3">
      <c r="B37" s="100" t="s">
        <v>361</v>
      </c>
      <c r="C37" s="100" t="s">
        <v>362</v>
      </c>
      <c r="D37" s="100" t="s">
        <v>113</v>
      </c>
    </row>
    <row r="38" spans="1:4" ht="60" x14ac:dyDescent="0.25">
      <c r="A38" s="112" t="s">
        <v>224</v>
      </c>
      <c r="B38" s="102" t="str">
        <f>VLOOKUP($A$38,'Base de dados (Indicadores)'!$A$4:$L$80,5,FALSE)</f>
        <v>Quantidade de água reduzida por unidade de produção/ processo/ produto</v>
      </c>
      <c r="C38" s="103" t="str">
        <f>VLOOKUP($A$38,'Base de dados (Indicadores)'!$A$4:$L$80,6,FALSE)</f>
        <v>m³ consumidos por unidade de produção/processo/ produto em um dado período 
Evolução em relação à linha de base para um dado período</v>
      </c>
      <c r="D38" s="104" t="str">
        <f>VLOOKUP($A$38,'Base de dados (Indicadores)'!$A$4:$L$80,7,FALSE)</f>
        <v>GRI G4-EN8/303-1
CDP W1.2c</v>
      </c>
    </row>
    <row r="39" spans="1:4" ht="30" x14ac:dyDescent="0.25">
      <c r="A39" s="112" t="s">
        <v>226</v>
      </c>
      <c r="B39" s="105" t="str">
        <f>VLOOKUP($A$39,'Base de dados (Indicadores)'!$A$4:$L$80,5,FALSE)</f>
        <v xml:space="preserve">Total de água recirculada </v>
      </c>
      <c r="C39" s="93" t="str">
        <f>VLOOKUP($A$39,'Base de dados (Indicadores)'!$A$4:$L$80,6,FALSE)</f>
        <v>m³ recirculados em determinado período 
% recirculado em relação ao total usado</v>
      </c>
      <c r="D39" s="106" t="str">
        <f>VLOOKUP($A$39,'Base de dados (Indicadores)'!$A$4:$L$80,7,FALSE)</f>
        <v>GRI G4-EN10/303-3</v>
      </c>
    </row>
    <row r="40" spans="1:4" ht="45.75" thickBot="1" x14ac:dyDescent="0.3">
      <c r="A40" s="112" t="s">
        <v>227</v>
      </c>
      <c r="B40" s="107" t="str">
        <f>VLOOKUP($A$40,'Base de dados (Indicadores)'!$A$4:$L$80,5,FALSE)</f>
        <v xml:space="preserve">Total de água reutilizada </v>
      </c>
      <c r="C40" s="108" t="str">
        <f>VLOOKUP($A$40,'Base de dados (Indicadores)'!$A$4:$L$80,6,FALSE)</f>
        <v>m³ reutilizados em determinado período
% de reuso de água em relação ao total usado no período</v>
      </c>
      <c r="D40" s="109" t="str">
        <f>VLOOKUP($A$40,'Base de dados (Indicadores)'!$A$4:$L$80,7,FALSE)</f>
        <v>GRI EN10/303-3
WWF Water Risk Filter</v>
      </c>
    </row>
    <row r="41" spans="1:4" x14ac:dyDescent="0.25">
      <c r="B41" s="1"/>
      <c r="C41" s="1"/>
      <c r="D41" s="1"/>
    </row>
    <row r="42" spans="1:4" ht="15.75" x14ac:dyDescent="0.25">
      <c r="B42" s="114" t="s">
        <v>368</v>
      </c>
      <c r="C42" s="114"/>
      <c r="D42" s="114"/>
    </row>
    <row r="43" spans="1:4" ht="15.75" thickBot="1" x14ac:dyDescent="0.3">
      <c r="B43" s="100" t="s">
        <v>361</v>
      </c>
      <c r="C43" s="100" t="s">
        <v>362</v>
      </c>
      <c r="D43" s="100" t="s">
        <v>113</v>
      </c>
    </row>
    <row r="44" spans="1:4" ht="45" x14ac:dyDescent="0.25">
      <c r="A44" s="112" t="s">
        <v>212</v>
      </c>
      <c r="B44" s="102" t="str">
        <f>VLOOKUP($A$44,'Base de dados (Indicadores)'!$A$4:$L$80,5,FALSE)</f>
        <v>Magnitude dos impactos ambientais negativos significativos, reais e potenciais, relativos à quantidade hídrica da empresa</v>
      </c>
      <c r="C44" s="103" t="str">
        <f>VLOOKUP($A$44,'Base de dados (Indicadores)'!$A$4:$L$80,6,FALSE)</f>
        <v>Perdas (m³) e custos (R$)
Medidas tomadas para redução de impacto</v>
      </c>
      <c r="D44" s="104" t="str">
        <f>VLOOKUP($A$44,'Base de dados (Indicadores)'!$A$4:$L$80,7,FALSE)</f>
        <v>CPD W1.4a
GRI G4-EN29/307-1</v>
      </c>
    </row>
    <row r="45" spans="1:4" ht="45.75" thickBot="1" x14ac:dyDescent="0.3">
      <c r="A45" s="112" t="s">
        <v>220</v>
      </c>
      <c r="B45" s="107" t="str">
        <f>VLOOKUP($A$44,'Base de dados (Indicadores)'!$A$4:$L$80,5,FALSE)</f>
        <v>Magnitude dos impactos ambientais negativos significativos, reais e potenciais, relativos à quantidade hídrica da empresa</v>
      </c>
      <c r="C45" s="108" t="str">
        <f>VLOOKUP($A$45,'Base de dados (Indicadores)'!$A$4:$L$80,6,FALSE)</f>
        <v xml:space="preserve">Quantidade de água retornada para a mesma bacia hidrográfica em um curto espaço de tempo (m³)
</v>
      </c>
      <c r="D45" s="109" t="str">
        <f>VLOOKUP($A$45,'Base de dados (Indicadores)'!$A$4:$L$80,7,FALSE)</f>
        <v>GRI G4-EN22/306-1
WWF Water Risk Filter
CDP Water W1.2b</v>
      </c>
    </row>
    <row r="47" spans="1:4" ht="39" customHeight="1" x14ac:dyDescent="0.25">
      <c r="B47" s="299" t="s">
        <v>527</v>
      </c>
      <c r="C47" s="300"/>
      <c r="D47" s="300"/>
    </row>
    <row r="48" spans="1:4" ht="18.75" x14ac:dyDescent="0.3">
      <c r="A48" s="192"/>
      <c r="B48" s="114" t="s">
        <v>365</v>
      </c>
      <c r="C48" s="113"/>
      <c r="D48" s="113"/>
    </row>
    <row r="49" spans="1:4" x14ac:dyDescent="0.25">
      <c r="A49" s="192"/>
      <c r="B49" s="100" t="s">
        <v>361</v>
      </c>
      <c r="C49" s="100" t="s">
        <v>362</v>
      </c>
      <c r="D49" s="100" t="s">
        <v>113</v>
      </c>
    </row>
    <row r="50" spans="1:4" ht="135" x14ac:dyDescent="0.25">
      <c r="A50" s="191" t="s">
        <v>80</v>
      </c>
      <c r="B50" s="188" t="str">
        <f>VLOOKUP($A$50,'Base de dados (Indicadores)'!$A$4:$L$80,5,FALSE)</f>
        <v>Disponibilidade hídrica da bacia</v>
      </c>
      <c r="C50" s="188" t="str">
        <f>VLOOKUP($A$50,'Base de dados (Indicadores)'!$A$4:$L$80,6,FALSE)</f>
        <v xml:space="preserve">Relação entre quantidade de água disponível (m³) e demanda de recursos hídricos na bacia (m³)
Disponibilidade em relação à vazão de referência (cap.a fio) e/ou ao volume de regularização (reservatórios)
Variação sazonal (por período) 
Período crítico (mês de inicio e fim)
</v>
      </c>
      <c r="D50" s="188" t="str">
        <f>VLOOKUP($A$50,'Base de dados (Indicadores)'!$A$4:$L$80,7,FALSE)</f>
        <v>WWF Water Risk Filter</v>
      </c>
    </row>
    <row r="51" spans="1:4" x14ac:dyDescent="0.25">
      <c r="A51" s="191"/>
      <c r="B51" s="98"/>
      <c r="C51" s="98"/>
      <c r="D51" s="98"/>
    </row>
    <row r="52" spans="1:4" ht="18.75" x14ac:dyDescent="0.3">
      <c r="B52" s="114" t="s">
        <v>367</v>
      </c>
      <c r="C52" s="113"/>
      <c r="D52" s="113"/>
    </row>
    <row r="53" spans="1:4" x14ac:dyDescent="0.25">
      <c r="B53" s="100" t="s">
        <v>361</v>
      </c>
      <c r="C53" s="100" t="s">
        <v>362</v>
      </c>
      <c r="D53" s="100" t="s">
        <v>113</v>
      </c>
    </row>
    <row r="54" spans="1:4" ht="30" x14ac:dyDescent="0.25">
      <c r="A54" s="112" t="s">
        <v>546</v>
      </c>
      <c r="B54" s="188" t="str">
        <f>VLOOKUP($A$54,'Base de dados (Indicadores)'!$A$4:$L$80,5,FALSE)</f>
        <v xml:space="preserve">Perdas físicas no sistema de abastecimento de água </v>
      </c>
      <c r="C54" s="188" t="str">
        <f>VLOOKUP($A$54,'Base de dados (Indicadores)'!$A$4:$L$80,6,FALSE)</f>
        <v>Quantidade total de perdas no período (m³) / quantidade total distribuída no perído (m³)</v>
      </c>
      <c r="D54" s="188" t="str">
        <f>VLOOKUP($A$54,'Base de dados (Indicadores)'!$A$4:$L$80,7,FALSE)</f>
        <v>WWF Water Risk Filter</v>
      </c>
    </row>
    <row r="56" spans="1:4" ht="18.75" x14ac:dyDescent="0.3">
      <c r="B56" s="114" t="s">
        <v>368</v>
      </c>
      <c r="C56" s="113"/>
      <c r="D56" s="113"/>
    </row>
    <row r="57" spans="1:4" x14ac:dyDescent="0.25">
      <c r="B57" s="100" t="s">
        <v>361</v>
      </c>
      <c r="C57" s="100" t="s">
        <v>362</v>
      </c>
      <c r="D57" s="100" t="s">
        <v>113</v>
      </c>
    </row>
    <row r="58" spans="1:4" ht="90" x14ac:dyDescent="0.25">
      <c r="A58" s="112" t="s">
        <v>689</v>
      </c>
      <c r="B58" s="188" t="str">
        <f>VLOOKUP($A$58,'Base de dados (Indicadores)'!$A$4:$L$80,5,FALSE)</f>
        <v xml:space="preserve">Custo para outros usuários da bacia da água indisponibilizada pela empresa. </v>
      </c>
      <c r="C58" s="188" t="str">
        <f>VLOOKUP($A$58,'Base de dados (Indicadores)'!$A$4:$L$80,6,FALSE)</f>
        <v xml:space="preserve">Custo de reposição: balanço hídrico (água captada - água devolvida) multiplicado pelo preço da água importada, isto é trazida de outra bacia. Deve-se somar os custos de logísticas para a importação da água. A DEVESE (FGVCes, 2015), sugere método para este cálculo. </v>
      </c>
      <c r="D58" s="188" t="str">
        <f>VLOOKUP($A$58,'Base de dados (Indicadores)'!$A$4:$L$80,7,FALSE)</f>
        <v>TeSE (GVces)</v>
      </c>
    </row>
    <row r="59" spans="1:4" ht="315" x14ac:dyDescent="0.25">
      <c r="A59" s="112" t="s">
        <v>642</v>
      </c>
      <c r="B59" s="188" t="str">
        <f>VLOOKUP($A$59,'Base de dados (Indicadores)'!$A$4:$L$80,5,FALSE)</f>
        <v xml:space="preserve">Corpos hídricos impactados por descartes e drenagem de água realizados pela organização, visando compreender o impacto na vulnerabilidade da bacia afetada. </v>
      </c>
      <c r="C59" s="188" t="str">
        <f>VLOOKUP($A$59,'Base de dados (Indicadores)'!$A$4:$L$80,6,FALSE)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D59" s="188" t="str">
        <f>VLOOKUP($A$59,'Base de dados (Indicadores)'!$A$4:$L$80,7,FALSE)</f>
        <v>GRI G4-EN26/306-5 e EN11/304-1
WWF Water Risk Filter</v>
      </c>
    </row>
    <row r="60" spans="1:4" ht="60" x14ac:dyDescent="0.25">
      <c r="A60" s="112" t="s">
        <v>223</v>
      </c>
      <c r="B60" s="188" t="str">
        <f>VLOOKUP($A$60,'Base de dados (Indicadores)'!$A$4:$L$80,5,FALSE)</f>
        <v>Quantidade de água utilizada e indisponibilizada pela empresa para outros usuários na bacia (balanço hídrico ou uso consuntivo)</v>
      </c>
      <c r="C60" s="188" t="str">
        <f>VLOOKUP($A$60,'Base de dados (Indicadores)'!$A$4:$L$80,6,FALSE)</f>
        <v xml:space="preserve">Balanço hídrico ou uso consuntivo  (m³ ): quantidade captada - quantidade devolvida para a mesma micro bacia em um curto espaço de tempo.
</v>
      </c>
      <c r="D60" s="188" t="str">
        <f>VLOOKUP($A$60,'Base de dados (Indicadores)'!$A$4:$L$80,7,FALSE)</f>
        <v>GEMI Local Water Tool
GRI- G4-EN9/303-2
WWF Water Risk Filter     TeSE (GVces)
CDP Water W1.2b</v>
      </c>
    </row>
    <row r="62" spans="1:4" ht="18.75" x14ac:dyDescent="0.3">
      <c r="B62" s="114" t="s">
        <v>369</v>
      </c>
      <c r="C62" s="113"/>
      <c r="D62" s="113"/>
    </row>
    <row r="63" spans="1:4" x14ac:dyDescent="0.25">
      <c r="B63" s="100" t="s">
        <v>361</v>
      </c>
      <c r="C63" s="100" t="s">
        <v>362</v>
      </c>
      <c r="D63" s="100" t="s">
        <v>113</v>
      </c>
    </row>
    <row r="64" spans="1:4" ht="135" x14ac:dyDescent="0.25">
      <c r="A64" s="112" t="s">
        <v>696</v>
      </c>
      <c r="B64" s="188" t="str">
        <f>VLOOKUP($A$64,'Base de dados (Indicadores)'!$A$4:$L$80,5,FALSE)</f>
        <v>Áreas de proteção obrigatórias e voluntárias que visam à proteção da bacia hidrográfica e da disponibilidade hídrica</v>
      </c>
      <c r="C64" s="188" t="str">
        <f>VLOOKUP($A$64,'Base de dados (Indicadores)'!$A$4:$L$80,6,FALSE)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D64" s="188" t="str">
        <f>VLOOKUP($A$64,'Base de dados (Indicadores)'!$A$4:$L$80,7,FALSE)</f>
        <v>WWF Water Risk Filter</v>
      </c>
    </row>
    <row r="65" spans="1:4" ht="60" x14ac:dyDescent="0.25">
      <c r="A65" s="112" t="s">
        <v>228</v>
      </c>
      <c r="B65" s="188" t="str">
        <f>VLOOKUP($A$65,'Base de dados (Indicadores)'!$A$4:$L$80,5,FALSE)</f>
        <v>Vulnerabilidade do ecossistema aquático</v>
      </c>
      <c r="C65" s="188" t="str">
        <f>VLOOKUP($A$65,'Base de dados (Indicadores)'!$A$4:$L$80,6,FALSE)</f>
        <v xml:space="preserve">Pode ser um indicador composto calculado a partir de métricas de disponibilidade e à qualidade hidrica, por exemplo: alterações e eventos climáticos (atuais e futuros), crescimento populacional, etc. </v>
      </c>
      <c r="D65" s="188" t="str">
        <f>VLOOKUP($A$65,'Base de dados (Indicadores)'!$A$4:$L$80,7,FALSE)</f>
        <v>WWF Water risk filter</v>
      </c>
    </row>
    <row r="67" spans="1:4" ht="18.75" x14ac:dyDescent="0.25">
      <c r="B67" s="299" t="s">
        <v>475</v>
      </c>
      <c r="C67" s="300"/>
      <c r="D67" s="300"/>
    </row>
    <row r="68" spans="1:4" ht="18.75" x14ac:dyDescent="0.3">
      <c r="B68" s="118" t="s">
        <v>363</v>
      </c>
      <c r="C68" s="113"/>
      <c r="D68" s="113"/>
    </row>
    <row r="69" spans="1:4" x14ac:dyDescent="0.25">
      <c r="B69" s="100" t="s">
        <v>361</v>
      </c>
      <c r="C69" s="100" t="s">
        <v>362</v>
      </c>
      <c r="D69" s="100" t="s">
        <v>113</v>
      </c>
    </row>
    <row r="70" spans="1:4" ht="90" x14ac:dyDescent="0.25">
      <c r="A70" s="112" t="s">
        <v>222</v>
      </c>
      <c r="B70" s="188" t="str">
        <f>VLOOKUP($A$70,'Base de dados (Indicadores)'!$A$4:$L$80,5,FALSE)</f>
        <v>Quantidade de água captada no período na cadeia</v>
      </c>
      <c r="C70" s="188" t="str">
        <f>VLOOKUP($A$70,'Base de dados (Indicadores)'!$A$4:$L$80,6,FALSE)</f>
        <v>Quantidade de água captada em um dado perído (m³ por período) por elos da cadeia 
% de água captada por fonte na cadeia de valor (superficial/subterrânea/ chuva/cia de abastecimento) em relação ao total captado no período</v>
      </c>
      <c r="D70" s="188" t="str">
        <f>VLOOKUP($A$70,'Base de dados (Indicadores)'!$A$4:$L$80,7,FALSE)</f>
        <v>TeSE (GVces)
WWF Water Risk Filter
GRI - EN8/303-1
CDP Water W1.2a</v>
      </c>
    </row>
    <row r="72" spans="1:4" ht="18.75" x14ac:dyDescent="0.3">
      <c r="B72" s="118" t="s">
        <v>365</v>
      </c>
      <c r="C72" s="113"/>
      <c r="D72" s="113"/>
    </row>
    <row r="73" spans="1:4" x14ac:dyDescent="0.25">
      <c r="B73" s="100" t="s">
        <v>361</v>
      </c>
      <c r="C73" s="100" t="s">
        <v>362</v>
      </c>
      <c r="D73" s="100" t="s">
        <v>113</v>
      </c>
    </row>
    <row r="74" spans="1:4" ht="60" x14ac:dyDescent="0.25">
      <c r="A74" s="112" t="s">
        <v>549</v>
      </c>
      <c r="B74" s="188" t="str">
        <f>VLOOKUP($A$74,'Base de dados (Indicadores)'!$A$4:$L$80,5,FALSE)</f>
        <v>Operações da cadeia de valor em áreas de estresse hídrico</v>
      </c>
      <c r="C74" s="188" t="str">
        <f>VLOOKUP($A$74,'Base de dados (Indicadores)'!$A$4:$L$80,6,FALSE)</f>
        <v>Número de instalações/atividades da cadeia de valor que podem influenciar significativamente seus negócios, operações, receita ou despesa em áreas de stress hídrico</v>
      </c>
      <c r="D74" s="188" t="str">
        <f>VLOOKUP($A$74,'Base de dados (Indicadores)'!$A$4:$L$80,7,FALSE)</f>
        <v xml:space="preserve">CDP - Water W3.1, CDP W3.2B; WRI, CEO Water Mandate’s Corporate Water Disclosure Guidelines </v>
      </c>
    </row>
    <row r="75" spans="1:4" x14ac:dyDescent="0.25">
      <c r="B75" s="98"/>
      <c r="C75" s="98"/>
      <c r="D75" s="98"/>
    </row>
    <row r="76" spans="1:4" ht="18.75" x14ac:dyDescent="0.3">
      <c r="B76" s="118" t="s">
        <v>368</v>
      </c>
      <c r="C76" s="113"/>
      <c r="D76" s="113"/>
    </row>
    <row r="77" spans="1:4" x14ac:dyDescent="0.25">
      <c r="B77" s="100" t="s">
        <v>361</v>
      </c>
      <c r="C77" s="100" t="s">
        <v>362</v>
      </c>
      <c r="D77" s="100" t="s">
        <v>113</v>
      </c>
    </row>
    <row r="78" spans="1:4" ht="90" x14ac:dyDescent="0.25">
      <c r="A78" s="112" t="s">
        <v>739</v>
      </c>
      <c r="B78" s="188" t="str">
        <f>VLOOKUP($A$78,'Base de dados (Indicadores)'!$A$4:$L$80,5,FALSE)</f>
        <v>Avaliação das ações de mitigação de impactos de produtos e serviços</v>
      </c>
      <c r="C78" s="188" t="str">
        <f>VLOOKUP($A$78,'Base de dados (Indicadores)'!$A$4:$L$80,6,FALSE)</f>
        <v>Mapeamento e priorização de impactos.
Elaboração do plano de ação.
% de execução do plano de ação.
% de atendimento do objetivo.
Monitoramento da métrica definida a partir da valoração do impacto.</v>
      </c>
      <c r="D78" s="188" t="str">
        <f>VLOOKUP($A$78,'Base de dados (Indicadores)'!$A$4:$L$80,7,FALSE)</f>
        <v>GRI EN27</v>
      </c>
    </row>
    <row r="79" spans="1:4" ht="75" x14ac:dyDescent="0.25">
      <c r="A79" s="112" t="s">
        <v>213</v>
      </c>
      <c r="B79" s="188" t="str">
        <f>VLOOKUP($A$79,'Base de dados (Indicadores)'!$A$4:$L$80,5,FALSE)</f>
        <v>Magnitude dos impactos ambientais negativos significativos, reais e potenciais, relativos à quantidade hídrica utilizada pela cadeia de fornecedores</v>
      </c>
      <c r="C79" s="188" t="str">
        <f>VLOOKUP($A$79,'Base de dados (Indicadores)'!$A$4:$L$80,6,FALSE)</f>
        <v>Valoração das avaliações informadas por auditorias, revisões contratuais, envolvimento de ambas as partes e mecanismos de queixas e reclamações.
Medidas tomadas a esse respeito
Explicação de exceções ao atendimento</v>
      </c>
      <c r="D79" s="188" t="str">
        <f>VLOOKUP($A$79,'Base de dados (Indicadores)'!$A$4:$L$80,7,FALSE)</f>
        <v>GRI G4-EN33/308-2</v>
      </c>
    </row>
    <row r="80" spans="1:4" ht="60" x14ac:dyDescent="0.25">
      <c r="A80" s="112" t="s">
        <v>214</v>
      </c>
      <c r="B80" s="188" t="str">
        <f>VLOOKUP($A$80,'Base de dados (Indicadores)'!$A$4:$L$80,5,FALSE)</f>
        <v xml:space="preserve">Extensão e magnitude dos impactos do uso e do descarte dos produtos </v>
      </c>
      <c r="C80" s="188" t="str">
        <f>VLOOKUP($A$80,'Base de dados (Indicadores)'!$A$4:$L$80,6,FALSE)</f>
        <v>Valoração econômica do impacto (R$)
Dimensões qualitativas do impacto (análise)
Distância em relação ao benchmarking do setor e/ou produto</v>
      </c>
      <c r="D80" s="188" t="str">
        <f>VLOOKUP($A$80,'Base de dados (Indicadores)'!$A$4:$L$80,7,FALSE)</f>
        <v>CEBDS</v>
      </c>
    </row>
  </sheetData>
  <mergeCells count="5">
    <mergeCell ref="B6:D6"/>
    <mergeCell ref="B7:F7"/>
    <mergeCell ref="B9:D9"/>
    <mergeCell ref="B47:D47"/>
    <mergeCell ref="B67:D67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56"/>
  <sheetViews>
    <sheetView showGridLines="0" showRowColHeaders="0" workbookViewId="0">
      <selection activeCell="A18" sqref="A18"/>
    </sheetView>
  </sheetViews>
  <sheetFormatPr defaultRowHeight="15" x14ac:dyDescent="0.25"/>
  <cols>
    <col min="1" max="1" width="2.7109375" customWidth="1"/>
    <col min="2" max="4" width="49.7109375" customWidth="1"/>
  </cols>
  <sheetData>
    <row r="6" spans="1:6" ht="18.75" x14ac:dyDescent="0.3">
      <c r="B6" s="298" t="s">
        <v>396</v>
      </c>
      <c r="C6" s="298"/>
      <c r="D6" s="298"/>
    </row>
    <row r="7" spans="1:6" ht="18.75" x14ac:dyDescent="0.25">
      <c r="B7" s="301" t="s">
        <v>524</v>
      </c>
      <c r="C7" s="302"/>
      <c r="D7" s="302"/>
      <c r="E7" s="302"/>
      <c r="F7" s="302"/>
    </row>
    <row r="8" spans="1:6" ht="18.75" x14ac:dyDescent="0.3">
      <c r="B8" s="99"/>
      <c r="C8" s="99"/>
      <c r="D8" s="99"/>
      <c r="E8" s="75"/>
      <c r="F8" s="75"/>
    </row>
    <row r="9" spans="1:6" ht="42" customHeight="1" x14ac:dyDescent="0.25">
      <c r="B9" s="299" t="s">
        <v>526</v>
      </c>
      <c r="C9" s="300"/>
      <c r="D9" s="300"/>
      <c r="E9" s="75"/>
      <c r="F9" s="75"/>
    </row>
    <row r="10" spans="1:6" ht="15.75" x14ac:dyDescent="0.25">
      <c r="A10" s="111"/>
      <c r="B10" s="114" t="s">
        <v>363</v>
      </c>
      <c r="C10" s="114"/>
      <c r="D10" s="114"/>
    </row>
    <row r="11" spans="1:6" ht="15.75" thickBot="1" x14ac:dyDescent="0.3">
      <c r="A11" s="111"/>
      <c r="B11" s="100" t="s">
        <v>361</v>
      </c>
      <c r="C11" s="100" t="s">
        <v>362</v>
      </c>
      <c r="D11" s="100" t="s">
        <v>113</v>
      </c>
    </row>
    <row r="12" spans="1:6" ht="120" x14ac:dyDescent="0.25">
      <c r="A12" s="112" t="s">
        <v>216</v>
      </c>
      <c r="B12" s="102" t="str">
        <f>VLOOKUP($A$12,'Base de dados (Indicadores)'!$A$4:$L$80,5,FALSE)</f>
        <v>Qualidade de água captada pela empresa</v>
      </c>
      <c r="C12" s="103" t="str">
        <f>VLOOKUP($A$12,'Base de dados (Indicadores)'!$A$4:$L$80,6,FALSE)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Análise histórica da água captada</v>
      </c>
      <c r="D12" s="104" t="str">
        <f>VLOOKUP($A$12,'Base de dados (Indicadores)'!$A$4:$L$80,7,FALSE)</f>
        <v>TeSE (GVces)
WWF Water Risk Filter</v>
      </c>
    </row>
    <row r="13" spans="1:6" ht="150" x14ac:dyDescent="0.25">
      <c r="A13" s="112" t="s">
        <v>432</v>
      </c>
      <c r="B13" s="105" t="str">
        <f>VLOOKUP($A$13,'Base de dados (Indicadores)'!$A$4:$L$80,5,FALSE)</f>
        <v xml:space="preserve">Qualidade ideal da água necessária para as operações da empresa </v>
      </c>
      <c r="C13" s="93" t="str">
        <f>VLOOKUP($A$13,'Base de dados (Indicadores)'!$A$4:$L$80,6,FALSE)</f>
        <v>Qualidade ideal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D13" s="106" t="str">
        <f>VLOOKUP($A$13,'Base de dados (Indicadores)'!$A$4:$L$80,7,FALSE)</f>
        <v>TeSE (GVces)</v>
      </c>
    </row>
    <row r="14" spans="1:6" ht="150.75" thickBot="1" x14ac:dyDescent="0.3">
      <c r="A14" s="112" t="s">
        <v>217</v>
      </c>
      <c r="B14" s="107" t="str">
        <f>VLOOKUP($A$14,'Base de dados (Indicadores)'!$A$4:$L$80,5,FALSE)</f>
        <v>Qualidade mínima da água em seu ponto de captação</v>
      </c>
      <c r="C14" s="108" t="str">
        <f>VLOOKUP($A$14,'Base de dados (Indicadores)'!$A$4:$L$80,6,FALSE)</f>
        <v>Qualidade minima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D14" s="109" t="str">
        <f>VLOOKUP($A$14,'Base de dados (Indicadores)'!$A$4:$L$80,7,FALSE)</f>
        <v>TeSE (GVces)</v>
      </c>
    </row>
    <row r="15" spans="1:6" ht="4.5" customHeight="1" x14ac:dyDescent="0.25">
      <c r="A15" s="112"/>
    </row>
    <row r="16" spans="1:6" ht="15.75" x14ac:dyDescent="0.25">
      <c r="A16" s="112"/>
      <c r="B16" s="114" t="s">
        <v>364</v>
      </c>
      <c r="C16" s="114"/>
      <c r="D16" s="114"/>
    </row>
    <row r="17" spans="1:4" x14ac:dyDescent="0.25">
      <c r="A17" s="112"/>
      <c r="B17" s="100" t="s">
        <v>361</v>
      </c>
      <c r="C17" s="100" t="s">
        <v>362</v>
      </c>
      <c r="D17" s="100" t="s">
        <v>113</v>
      </c>
    </row>
    <row r="18" spans="1:4" ht="60" customHeight="1" x14ac:dyDescent="0.25">
      <c r="A18" s="112" t="s">
        <v>776</v>
      </c>
      <c r="B18" s="105" t="str">
        <f>VLOOKUP($A$18,'Base de dados (Indicadores)'!$A$4:$L$80,5,FALSE)</f>
        <v>Compliance com a outorga para quantidade de lançamento de efluentes</v>
      </c>
      <c r="C18" s="105" t="str">
        <f>VLOOKUP($A$18,'Base de dados (Indicadores)'!$A$4:$L$80,6,FALSE)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D18" s="105" t="str">
        <f>VLOOKUP($A$18,'Base de dados (Indicadores)'!$A$4:$L$80,7,FALSE)</f>
        <v>WWF Water Risk Filter
Órgãos ambientais (resolução CONAMA)</v>
      </c>
    </row>
    <row r="19" spans="1:4" ht="4.5" customHeight="1" x14ac:dyDescent="0.25">
      <c r="A19" s="112"/>
    </row>
    <row r="20" spans="1:4" ht="15.75" x14ac:dyDescent="0.25">
      <c r="A20" s="112"/>
      <c r="B20" s="114" t="s">
        <v>366</v>
      </c>
      <c r="C20" s="114"/>
      <c r="D20" s="114"/>
    </row>
    <row r="21" spans="1:4" x14ac:dyDescent="0.25">
      <c r="A21" s="112"/>
      <c r="B21" s="100" t="s">
        <v>361</v>
      </c>
      <c r="C21" s="100" t="s">
        <v>362</v>
      </c>
      <c r="D21" s="100" t="s">
        <v>113</v>
      </c>
    </row>
    <row r="22" spans="1:4" ht="30" x14ac:dyDescent="0.25">
      <c r="A22" s="112" t="s">
        <v>208</v>
      </c>
      <c r="B22" s="105" t="str">
        <f>VLOOKUP($A$22,'Base de dados (Indicadores)'!$A$4:$L$80,5,FALSE)</f>
        <v>Gastos com cobrança pelo lançamento de efluente</v>
      </c>
      <c r="C22" s="105" t="str">
        <f>VLOOKUP($A$22,'Base de dados (Indicadores)'!$A$4:$L$80,6,FALSE)</f>
        <v>Gastos totais da empresa em R$ com lançamento de efluentes e gastos por m3 de efluentes</v>
      </c>
      <c r="D22" s="105" t="str">
        <f>VLOOKUP($A$22,'Base de dados (Indicadores)'!$A$4:$L$80,7,FALSE)</f>
        <v>CDP Water W1.4</v>
      </c>
    </row>
    <row r="23" spans="1:4" ht="120" x14ac:dyDescent="0.25">
      <c r="A23" s="112" t="s">
        <v>210</v>
      </c>
      <c r="B23" s="105" t="str">
        <f>VLOOKUP($A$23,'Base de dados (Indicadores)'!$A$4:$L$80,5,FALSE)</f>
        <v>Gastos necessários para tratar e prevenir a perda de qualidade da água em função de fontes de poluição difusa.</v>
      </c>
      <c r="C23" s="105" t="str">
        <f>VLOOKUP($A$23,'Base de dados (Indicadores)'!$A$4:$L$80,6,FALSE)</f>
        <v>Gastos (R$) com tratamento e ações necessárias para controlar ou eliminar as fontes de poluição difusa oriundas das atividades da empresa ou fontes de poluição difusa a montante que influenciam a água captada pela empresa (ex: estação de tratamento da água, conservação e restauração de áreas de mata ciliar ou nascentes ou tecnologias apra a redução da carga poluidora)</v>
      </c>
      <c r="D23" s="105" t="str">
        <f>VLOOKUP($A$23,'Base de dados (Indicadores)'!$A$4:$L$80,7,FALSE)</f>
        <v>TeSE (GVces)</v>
      </c>
    </row>
    <row r="24" spans="1:4" ht="30" x14ac:dyDescent="0.25">
      <c r="A24" s="112" t="s">
        <v>655</v>
      </c>
      <c r="B24" s="105" t="str">
        <f>VLOOKUP($A$24,'Base de dados (Indicadores)'!$A$4:$L$80,5,FALSE)</f>
        <v xml:space="preserve">Impacto financeiro por suspensão de atividades devido a qualidade de água </v>
      </c>
      <c r="C24" s="105" t="str">
        <f>VLOOKUP($A$24,'Base de dados (Indicadores)'!$A$4:$L$80,6,FALSE)</f>
        <v>R$/ ano
R$ perda de produção/ano</v>
      </c>
      <c r="D24" s="105" t="str">
        <f>VLOOKUP($A$24,'Base de dados (Indicadores)'!$A$4:$L$80,7,FALSE)</f>
        <v>Consulta empresas</v>
      </c>
    </row>
    <row r="25" spans="1:4" ht="90" x14ac:dyDescent="0.25">
      <c r="A25" s="112" t="s">
        <v>693</v>
      </c>
      <c r="B25" s="105" t="str">
        <f>VLOOKUP($A$25,'Base de dados (Indicadores)'!$A$4:$L$80,5,FALSE)</f>
        <v>Impacto financeiro de incidentes relacionados à qualidade de água</v>
      </c>
      <c r="C25" s="105" t="str">
        <f>VLOOKUP($A$25,'Base de dados (Indicadores)'!$A$4:$L$80,6,FALSE)</f>
        <v>Sanções, multas, ordens de execução por violações de permissão de lançamento. 
Relação com o total de despesas operacional (DO) no ano de referência
Comparar com variação em relação ao ano de referência anterior</v>
      </c>
      <c r="D25" s="105" t="str">
        <f>VLOOKUP($A$25,'Base de dados (Indicadores)'!$A$4:$L$80,7,FALSE)</f>
        <v>CDP Water W7.1c</v>
      </c>
    </row>
    <row r="26" spans="1:4" ht="90" x14ac:dyDescent="0.25">
      <c r="A26" s="112" t="s">
        <v>644</v>
      </c>
      <c r="B26" s="105" t="str">
        <f>VLOOKUP($A$26,'Base de dados (Indicadores)'!$A$4:$L$80,5,FALSE)</f>
        <v>Investimentos em ações para a conservação da bacia hidrográfica</v>
      </c>
      <c r="C26" s="105" t="str">
        <f>VLOOKUP($A$26,'Base de dados (Indicadores)'!$A$4:$L$80,6,FALSE)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D26" s="105" t="str">
        <f>VLOOKUP($A$26,'Base de dados (Indicadores)'!$A$4:$L$80,7,FALSE)</f>
        <v>GRI G4-EN31/103
ISE AMB-A 16</v>
      </c>
    </row>
    <row r="27" spans="1:4" ht="4.5" customHeight="1" x14ac:dyDescent="0.25">
      <c r="A27" s="112"/>
    </row>
    <row r="28" spans="1:4" ht="15.75" x14ac:dyDescent="0.25">
      <c r="A28" s="112"/>
      <c r="B28" s="114" t="s">
        <v>368</v>
      </c>
      <c r="C28" s="114"/>
      <c r="D28" s="114"/>
    </row>
    <row r="29" spans="1:4" x14ac:dyDescent="0.25">
      <c r="A29" s="112"/>
      <c r="B29" s="100" t="s">
        <v>361</v>
      </c>
      <c r="C29" s="100" t="s">
        <v>362</v>
      </c>
      <c r="D29" s="100" t="s">
        <v>113</v>
      </c>
    </row>
    <row r="30" spans="1:4" ht="45" x14ac:dyDescent="0.25">
      <c r="A30" s="112" t="s">
        <v>428</v>
      </c>
      <c r="B30" s="105" t="str">
        <f>VLOOKUP($A$30,'Base de dados (Indicadores)'!$A$4:$L$80,5,FALSE)</f>
        <v>Magnitude dos impactos ambientais negativos significativos reais e potenciais, relativos a qualidade hídrica da empresa</v>
      </c>
      <c r="C30" s="105" t="str">
        <f>VLOOKUP($A$30,'Base de dados (Indicadores)'!$A$4:$L$80,6,FALSE)</f>
        <v>Perdas (m³) e custos (R$)
Medidas tomadas para redução de impacto</v>
      </c>
      <c r="D30" s="105" t="str">
        <f>VLOOKUP($A$30,'Base de dados (Indicadores)'!$A$4:$L$80,7,FALSE)</f>
        <v>CPD W1.4a
GRI G4-EN22/306-1
GRI G4-EN29/307-1</v>
      </c>
    </row>
    <row r="31" spans="1:4" ht="120" x14ac:dyDescent="0.25">
      <c r="A31" s="112" t="s">
        <v>541</v>
      </c>
      <c r="B31" s="105" t="str">
        <f>VLOOKUP($A$31,'Base de dados (Indicadores)'!$A$4:$L$80,5,FALSE)</f>
        <v>Qualidade do descarte de água (planejados e não planejadas)</v>
      </c>
      <c r="C31" s="105" t="str">
        <f>VLOOKUP($A$31,'Base de dados (Indicadores)'!$A$4:$L$80,6,FALSE)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Qualidade por destino (superfície, subterrânea)</v>
      </c>
      <c r="D31" s="105" t="str">
        <f>VLOOKUP($A$31,'Base de dados (Indicadores)'!$A$4:$L$80,7,FALSE)</f>
        <v xml:space="preserve">Órgãos ambientais (resolução CONAMA)
GRI G4-EN22/306-1
WWF Water Risk Filter 
TeSE (GVces)
</v>
      </c>
    </row>
    <row r="32" spans="1:4" ht="4.5" customHeight="1" x14ac:dyDescent="0.25">
      <c r="A32" s="112"/>
    </row>
    <row r="33" spans="1:4" ht="15.75" x14ac:dyDescent="0.25">
      <c r="A33" s="112"/>
      <c r="B33" s="114" t="s">
        <v>369</v>
      </c>
      <c r="C33" s="114"/>
      <c r="D33" s="114"/>
    </row>
    <row r="34" spans="1:4" x14ac:dyDescent="0.25">
      <c r="A34" s="112"/>
      <c r="B34" s="100" t="s">
        <v>361</v>
      </c>
      <c r="C34" s="100" t="s">
        <v>362</v>
      </c>
      <c r="D34" s="100" t="s">
        <v>113</v>
      </c>
    </row>
    <row r="35" spans="1:4" ht="45" x14ac:dyDescent="0.25">
      <c r="A35" s="112" t="s">
        <v>215</v>
      </c>
      <c r="B35" s="105" t="str">
        <f>VLOOKUP($A$35,'Base de dados (Indicadores)'!$A$4:$L$80,5,FALSE)</f>
        <v>Quantidade e qualidade das instalações de prestação de serviços de água, saneamento e higiene em pleno funcionamento para todos os trabalhadores</v>
      </c>
      <c r="C35" s="105" t="str">
        <f>VLOOKUP($A$35,'Base de dados (Indicadores)'!$A$4:$L$80,6,FALSE)</f>
        <v xml:space="preserve">Quantidade e qualidade desses serviços. Inclui acessibilidade para pessoas com deficiência. </v>
      </c>
      <c r="D35" s="105" t="str">
        <f>VLOOKUP($A$35,'Base de dados (Indicadores)'!$A$4:$L$80,7,FALSE)</f>
        <v>WWF Water Risk Filter</v>
      </c>
    </row>
    <row r="36" spans="1:4" ht="4.5" customHeight="1" x14ac:dyDescent="0.25"/>
    <row r="37" spans="1:4" ht="53.25" customHeight="1" x14ac:dyDescent="0.25">
      <c r="B37" s="299" t="s">
        <v>437</v>
      </c>
      <c r="C37" s="300"/>
      <c r="D37" s="300"/>
    </row>
    <row r="38" spans="1:4" ht="4.5" customHeight="1" x14ac:dyDescent="0.25">
      <c r="A38" s="158"/>
    </row>
    <row r="39" spans="1:4" ht="18.75" x14ac:dyDescent="0.3">
      <c r="A39" s="158"/>
      <c r="B39" s="114" t="s">
        <v>368</v>
      </c>
      <c r="C39" s="113"/>
      <c r="D39" s="113"/>
    </row>
    <row r="40" spans="1:4" x14ac:dyDescent="0.25">
      <c r="A40" s="158"/>
      <c r="B40" s="100" t="s">
        <v>361</v>
      </c>
      <c r="C40" s="100" t="s">
        <v>362</v>
      </c>
      <c r="D40" s="100" t="s">
        <v>113</v>
      </c>
    </row>
    <row r="41" spans="1:4" ht="315" x14ac:dyDescent="0.25">
      <c r="A41" s="158" t="s">
        <v>642</v>
      </c>
      <c r="B41" s="188" t="str">
        <f>VLOOKUP($A$41,'Base de dados (Indicadores)'!$A$4:$L$80,5,FALSE)</f>
        <v xml:space="preserve">Corpos hídricos impactados por descartes e drenagem de água realizados pela organização, visando compreender o impacto na vulnerabilidade da bacia afetada. </v>
      </c>
      <c r="C41" s="188" t="str">
        <f>VLOOKUP($A$41,'Base de dados (Indicadores)'!$A$4:$L$80,6,FALSE)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D41" s="188" t="str">
        <f>VLOOKUP($A$41,'Base de dados (Indicadores)'!$A$4:$L$80,7,FALSE)</f>
        <v>GRI G4-EN26/306-5 e EN11/304-1
WWF Water Risk Filter</v>
      </c>
    </row>
    <row r="42" spans="1:4" ht="90" x14ac:dyDescent="0.25">
      <c r="A42" s="158" t="s">
        <v>654</v>
      </c>
      <c r="B42" s="188" t="str">
        <f>VLOOKUP($A$42,'Base de dados (Indicadores)'!$A$4:$L$80,5,FALSE)</f>
        <v>Impacto das atividades da empresa na qualidade da água utilizada por outros usuários a jusante das atividades da empresa.</v>
      </c>
      <c r="C42" s="188" t="str">
        <f>VLOOKUP($A$42,'Base de dados (Indicadores)'!$A$4:$L$80,6,FALSE)</f>
        <v>Para um determinado parâmetro (ex.: KgDBO), medir a qualidade da água a montante das atividades da empresa e comprar com a qualidade da água a jusante das atividades da empresa.
Número total e volume de vazamentos significativos (que afetem corpos hídricos)</v>
      </c>
      <c r="D42" s="188" t="str">
        <f>VLOOKUP($A$42,'Base de dados (Indicadores)'!$A$4:$L$80,7,FALSE)</f>
        <v xml:space="preserve">TeSE (GVces)
GRI G4-EN22,G4-EN24  /306-1, 306-3 </v>
      </c>
    </row>
    <row r="43" spans="1:4" ht="4.5" customHeight="1" x14ac:dyDescent="0.25">
      <c r="A43" s="158"/>
    </row>
    <row r="44" spans="1:4" ht="18.75" x14ac:dyDescent="0.3">
      <c r="A44" s="158"/>
      <c r="B44" s="114" t="s">
        <v>369</v>
      </c>
      <c r="C44" s="113"/>
      <c r="D44" s="113"/>
    </row>
    <row r="45" spans="1:4" x14ac:dyDescent="0.25">
      <c r="A45" s="158"/>
      <c r="B45" s="100" t="s">
        <v>361</v>
      </c>
      <c r="C45" s="100" t="s">
        <v>362</v>
      </c>
      <c r="D45" s="100" t="s">
        <v>113</v>
      </c>
    </row>
    <row r="46" spans="1:4" ht="135" x14ac:dyDescent="0.25">
      <c r="A46" s="158" t="s">
        <v>696</v>
      </c>
      <c r="B46" s="188" t="str">
        <f>VLOOKUP($A$46,'Base de dados (Indicadores)'!$A$4:$L$80,5,FALSE)</f>
        <v>Áreas de proteção obrigatórias e voluntárias que visam à proteção da bacia hidrográfica e da disponibilidade hídrica</v>
      </c>
      <c r="C46" s="188" t="str">
        <f>VLOOKUP($A$46,'Base de dados (Indicadores)'!$A$4:$L$80,6,FALSE)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D46" s="188" t="str">
        <f>VLOOKUP($A$46,'Base de dados (Indicadores)'!$A$4:$L$80,7,FALSE)</f>
        <v>WWF Water Risk Filter</v>
      </c>
    </row>
    <row r="47" spans="1:4" ht="60" x14ac:dyDescent="0.25">
      <c r="A47" s="158" t="s">
        <v>146</v>
      </c>
      <c r="B47" s="188" t="str">
        <f>VLOOKUP($A$47,'Base de dados (Indicadores)'!$A$4:$L$80,5,FALSE)</f>
        <v>Poluição e contaminação de mananciais</v>
      </c>
      <c r="C47" s="188" t="str">
        <f>VLOOKUP($A$47,'Base de dados (Indicadores)'!$A$4:$L$80,6,FALSE)</f>
        <v>Número e gravidade de casos.
Avaliação qualitativa dos mananciais. 
Índice de qualidade da água para abastecimento (0-100)</v>
      </c>
      <c r="D47" s="188" t="str">
        <f>VLOOKUP($A$47,'Base de dados (Indicadores)'!$A$4:$L$80,7,FALSE)</f>
        <v>WWF Water Risk Filter</v>
      </c>
    </row>
    <row r="48" spans="1:4" x14ac:dyDescent="0.25">
      <c r="A48" s="158" t="s">
        <v>218</v>
      </c>
      <c r="B48" s="188" t="str">
        <f>VLOOKUP($A$48,'Base de dados (Indicadores)'!$A$4:$L$80,5,FALSE)</f>
        <v>Situação atual de saneamento básico da região</v>
      </c>
      <c r="C48" s="188" t="str">
        <f>VLOOKUP($A$48,'Base de dados (Indicadores)'!$A$4:$L$80,6,FALSE)</f>
        <v xml:space="preserve">Existência de rede de esgoto e tratamento local </v>
      </c>
      <c r="D48" s="188" t="str">
        <f>VLOOKUP($A$48,'Base de dados (Indicadores)'!$A$4:$L$80,7,FALSE)</f>
        <v>WWF Water Risk Filter</v>
      </c>
    </row>
    <row r="49" spans="1:4" ht="75" x14ac:dyDescent="0.25">
      <c r="A49" s="158" t="s">
        <v>229</v>
      </c>
      <c r="B49" s="188" t="str">
        <f>VLOOKUP($A$49,'Base de dados (Indicadores)'!$A$4:$L$80,5,FALSE)</f>
        <v>Vulnerabilidade do ecossistema aquático</v>
      </c>
      <c r="C49" s="188" t="str">
        <f>VLOOKUP($A$49,'Base de dados (Indicadores)'!$A$4:$L$80,6,FALSE)</f>
        <v xml:space="preserve">Pode ser um indicador composto calculado a partir de indicadores que medem impactos à disponibilidade e à qualidade hidrica: alterações e eventos climáticos (atuais e futuros), crescimento populacional, crescimento economico, etc. </v>
      </c>
      <c r="D49" s="188" t="str">
        <f>VLOOKUP($A$49,'Base de dados (Indicadores)'!$A$4:$L$80,7,FALSE)</f>
        <v>WWF Water risk filter</v>
      </c>
    </row>
    <row r="50" spans="1:4" ht="4.5" customHeight="1" x14ac:dyDescent="0.25"/>
    <row r="51" spans="1:4" ht="39.75" customHeight="1" x14ac:dyDescent="0.25">
      <c r="B51" s="299" t="s">
        <v>476</v>
      </c>
      <c r="C51" s="300"/>
      <c r="D51" s="300"/>
    </row>
    <row r="52" spans="1:4" ht="18.75" x14ac:dyDescent="0.3">
      <c r="B52" s="118" t="s">
        <v>368</v>
      </c>
      <c r="C52" s="113"/>
      <c r="D52" s="113"/>
    </row>
    <row r="53" spans="1:4" x14ac:dyDescent="0.25">
      <c r="B53" s="100" t="s">
        <v>361</v>
      </c>
      <c r="C53" s="100" t="s">
        <v>362</v>
      </c>
      <c r="D53" s="100" t="s">
        <v>113</v>
      </c>
    </row>
    <row r="54" spans="1:4" ht="90" x14ac:dyDescent="0.25">
      <c r="A54" s="112" t="s">
        <v>651</v>
      </c>
      <c r="B54" s="188" t="str">
        <f>VLOOKUP($A$54,'Base de dados (Indicadores)'!$A$4:$L$80,5,FALSE)</f>
        <v>Extensão das ações de mitigação de impactos para produtos e serviços</v>
      </c>
      <c r="C54" s="188" t="str">
        <f>VLOOKUP($A$54,'Base de dados (Indicadores)'!$A$4:$L$80,6,FALSE)</f>
        <v>Mapeamento e priorização de impactos.
Elaboração do plano de ação.
% de execução do plano de ação.
% de atendimento do objetivo.
Monitoramento da métrica definida a partir da valoração do impacto.</v>
      </c>
      <c r="D54" s="188" t="str">
        <f>VLOOKUP($A$54,'Base de dados (Indicadores)'!$A$4:$L$80,7,FALSE)</f>
        <v>CDP Water W1.2b
GRI G4-EN27</v>
      </c>
    </row>
    <row r="55" spans="1:4" ht="75" x14ac:dyDescent="0.25">
      <c r="A55" s="112" t="s">
        <v>427</v>
      </c>
      <c r="B55" s="188" t="str">
        <f>VLOOKUP($A$55,'Base de dados (Indicadores)'!$A$4:$L$80,5,FALSE)</f>
        <v>Magnitude dos impactos ambientais negativos significativos reais e potenciais relativos a qualidade hídrica da cadeia de fornecedores</v>
      </c>
      <c r="C55" s="188" t="str">
        <f>VLOOKUP($A$55,'Base de dados (Indicadores)'!$A$4:$L$80,6,FALSE)</f>
        <v>Valoração das avaliações informadas por auditorias, revisões contratuais, envolvimento de ambas as partes e mecanismos de queixas e reclamações.
Medidas tomadas a esse respeito
Explicação de exceções ao atendimento</v>
      </c>
      <c r="D55" s="188" t="str">
        <f>VLOOKUP($A$55,'Base de dados (Indicadores)'!$A$4:$L$80,7,FALSE)</f>
        <v>GRI G4-EN33/308-2</v>
      </c>
    </row>
    <row r="56" spans="1:4" ht="60" x14ac:dyDescent="0.25">
      <c r="A56" s="112" t="s">
        <v>426</v>
      </c>
      <c r="B56" s="188" t="str">
        <f>VLOOKUP($A$56,'Base de dados (Indicadores)'!$A$4:$L$80,5,FALSE)</f>
        <v>Extensão e magnitude dos impactos do uso e do descarte dos seus produtos</v>
      </c>
      <c r="C56" s="188" t="str">
        <f>VLOOKUP($A$56,'Base de dados (Indicadores)'!$A$4:$L$80,6,FALSE)</f>
        <v>Valoração econômica do impacto (R$)
Dimensões qualitativas do impacto (análise)
Distância em relação ao benchmarking do setor e/ou produto</v>
      </c>
      <c r="D56" s="188" t="str">
        <f>VLOOKUP($A$56,'Base de dados (Indicadores)'!$A$4:$L$80,7,FALSE)</f>
        <v>CEBDS</v>
      </c>
    </row>
  </sheetData>
  <mergeCells count="5">
    <mergeCell ref="B6:D6"/>
    <mergeCell ref="B7:F7"/>
    <mergeCell ref="B9:D9"/>
    <mergeCell ref="B37:D37"/>
    <mergeCell ref="B51:D51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83"/>
  <sheetViews>
    <sheetView showGridLines="0" showRowColHeaders="0" workbookViewId="0">
      <selection activeCell="C40" sqref="C40"/>
    </sheetView>
  </sheetViews>
  <sheetFormatPr defaultRowHeight="15" x14ac:dyDescent="0.25"/>
  <cols>
    <col min="1" max="1" width="2.42578125" customWidth="1"/>
    <col min="2" max="4" width="49.7109375" customWidth="1"/>
  </cols>
  <sheetData>
    <row r="6" spans="1:6" ht="18.75" x14ac:dyDescent="0.3">
      <c r="B6" s="298" t="s">
        <v>397</v>
      </c>
      <c r="C6" s="298"/>
      <c r="D6" s="298"/>
    </row>
    <row r="7" spans="1:6" ht="18.75" x14ac:dyDescent="0.25">
      <c r="B7" s="301" t="s">
        <v>525</v>
      </c>
      <c r="C7" s="302"/>
      <c r="D7" s="302"/>
      <c r="E7" s="302"/>
      <c r="F7" s="302"/>
    </row>
    <row r="8" spans="1:6" ht="18.75" x14ac:dyDescent="0.3">
      <c r="B8" s="99"/>
      <c r="C8" s="99"/>
      <c r="D8" s="99"/>
      <c r="E8" s="75"/>
      <c r="F8" s="75"/>
    </row>
    <row r="9" spans="1:6" ht="36.75" customHeight="1" x14ac:dyDescent="0.25">
      <c r="B9" s="299" t="s">
        <v>526</v>
      </c>
      <c r="C9" s="300"/>
      <c r="D9" s="300"/>
      <c r="E9" s="75"/>
      <c r="F9" s="75"/>
    </row>
    <row r="10" spans="1:6" ht="15.75" x14ac:dyDescent="0.25">
      <c r="A10" s="112"/>
      <c r="B10" s="114" t="s">
        <v>370</v>
      </c>
      <c r="C10" s="114"/>
      <c r="D10" s="114"/>
    </row>
    <row r="11" spans="1:6" x14ac:dyDescent="0.25">
      <c r="A11" s="112"/>
      <c r="B11" s="100" t="s">
        <v>361</v>
      </c>
      <c r="C11" s="100" t="s">
        <v>362</v>
      </c>
      <c r="D11" s="100" t="s">
        <v>113</v>
      </c>
    </row>
    <row r="12" spans="1:6" ht="30" x14ac:dyDescent="0.25">
      <c r="A12" s="112" t="s">
        <v>137</v>
      </c>
      <c r="B12" s="93" t="str">
        <f>VLOOKUP($A$12,'Base de dados (Indicadores)'!$A$4:$L$80,5,FALSE)</f>
        <v>Impactos em imagem e reputação</v>
      </c>
      <c r="C12" s="93" t="str">
        <f>VLOOKUP($A$12,'Base de dados (Indicadores)'!$A$4:$L$80,6,FALSE)</f>
        <v>Número de aparições na mídia e repercussões sobre impacto e atuação da empresa em relação à água</v>
      </c>
      <c r="D12" s="93" t="str">
        <f>VLOOKUP($A$12,'Base de dados (Indicadores)'!$A$4:$L$80,7,FALSE)</f>
        <v>CDP Water - W1 e W3</v>
      </c>
    </row>
    <row r="13" spans="1:6" ht="30" x14ac:dyDescent="0.25">
      <c r="A13" s="112" t="s">
        <v>201</v>
      </c>
      <c r="B13" s="93" t="str">
        <f>VLOOKUP($A$13,'Base de dados (Indicadores)'!$A$4:$L$80,5,FALSE)</f>
        <v>Mecanismos para receber queixas e reclamações relativas a recursos hídricos</v>
      </c>
      <c r="C13" s="93" t="str">
        <f>VLOOKUP($A$13,'Base de dados (Indicadores)'!$A$4:$L$80,6,FALSE)</f>
        <v>Canais existentes para queixas e reclamações relativas a recursos hídricos</v>
      </c>
      <c r="D13" s="93" t="str">
        <f>VLOOKUP($A$13,'Base de dados (Indicadores)'!$A$4:$L$80,7,FALSE)</f>
        <v>GRI G4-EN34/103-2; WWF Water Risk Filter</v>
      </c>
    </row>
    <row r="14" spans="1:6" ht="45" x14ac:dyDescent="0.25">
      <c r="A14" s="112" t="s">
        <v>441</v>
      </c>
      <c r="B14" s="93" t="str">
        <f>VLOOKUP($A$14,'Base de dados (Indicadores)'!$A$4:$L$80,5,FALSE)</f>
        <v>Número de queixas e reclamações relacionadas a recursos hídricos processadas e solucionadas por meio de mecanismo formal</v>
      </c>
      <c r="C14" s="93" t="str">
        <f>VLOOKUP($A$14,'Base de dados (Indicadores)'!$A$4:$L$80,6,FALSE)</f>
        <v>Número total de queixas e reclamações recebidas, processadas e solucionadas, específicas sobre recursos hídricos</v>
      </c>
      <c r="D14" s="93" t="str">
        <f>VLOOKUP($A$14,'Base de dados (Indicadores)'!$A$4:$L$80,7,FALSE)</f>
        <v>GRI G4-EN34/103-2</v>
      </c>
    </row>
    <row r="15" spans="1:6" ht="4.5" customHeight="1" x14ac:dyDescent="0.25">
      <c r="A15" s="112"/>
      <c r="B15" s="1"/>
      <c r="C15" s="1"/>
      <c r="D15" s="1"/>
    </row>
    <row r="16" spans="1:6" ht="15.75" x14ac:dyDescent="0.25">
      <c r="A16" s="112"/>
      <c r="B16" s="118" t="s">
        <v>371</v>
      </c>
      <c r="C16" s="118"/>
      <c r="D16" s="118"/>
    </row>
    <row r="17" spans="1:4" x14ac:dyDescent="0.25">
      <c r="A17" s="112"/>
      <c r="B17" s="187" t="s">
        <v>361</v>
      </c>
      <c r="C17" s="187" t="s">
        <v>362</v>
      </c>
      <c r="D17" s="187" t="s">
        <v>113</v>
      </c>
    </row>
    <row r="18" spans="1:4" ht="75" x14ac:dyDescent="0.25">
      <c r="A18" s="112" t="s">
        <v>445</v>
      </c>
      <c r="B18" s="93" t="str">
        <f>VLOOKUP($A$18,'Base de dados (Indicadores)'!$A$4:$L$80,5,FALSE)</f>
        <v>Engajamento empresarial com atores da bacia e para discutir estratégias potenciais para reduzir seu impacto hídrico</v>
      </c>
      <c r="C18" s="93" t="str">
        <f>VLOOKUP($A$18,'Base de dados (Indicadores)'!$A$4:$L$80,6,FALSE)</f>
        <v>Número, quantidade e perfil de atores envolvidos, e tipos de ações de engajamento realizadas com atores da bacia para:
-mapeamento de necessidades a serem atendidas
-oportunidades para redução do impacto hídrico</v>
      </c>
      <c r="D18" s="93" t="str">
        <f>VLOOKUP($A$18,'Base de dados (Indicadores)'!$A$4:$L$80,7,FALSE)</f>
        <v>PF - 16.14; UN Global Compact-Oxfam Poverty Footprint
WWF Water Risk Filter</v>
      </c>
    </row>
    <row r="19" spans="1:4" ht="45" x14ac:dyDescent="0.25">
      <c r="A19" s="112" t="s">
        <v>204</v>
      </c>
      <c r="B19" s="93" t="str">
        <f>VLOOKUP($A$19,'Base de dados (Indicadores)'!$A$4:$L$80,5,FALSE)</f>
        <v>Participação ativa em Comitês de Bacia</v>
      </c>
      <c r="C19" s="93" t="str">
        <f>VLOOKUP($A$19,'Base de dados (Indicadores)'!$A$4:$L$80,6,FALSE)</f>
        <v>Número de reuniões que a empresa participa
Papel claro assumido pela empresa no Comitê
Níveis de gestão da empresa que participa do Comitê</v>
      </c>
      <c r="D19" s="93" t="str">
        <f>VLOOKUP($A$19,'Base de dados (Indicadores)'!$A$4:$L$80,7,FALSE)</f>
        <v>WWF Water Risk Filter,
CDP - Water W2.7</v>
      </c>
    </row>
    <row r="20" spans="1:4" ht="45" x14ac:dyDescent="0.25">
      <c r="A20" s="112" t="s">
        <v>447</v>
      </c>
      <c r="B20" s="93" t="str">
        <f>VLOOKUP($A$20,'Base de dados (Indicadores)'!$A$4:$L$80,5,FALSE)</f>
        <v>Participação em redes de organizações que discutem o tema</v>
      </c>
      <c r="C20" s="93" t="str">
        <f>VLOOKUP($A$20,'Base de dados (Indicadores)'!$A$4:$L$80,6,FALSE)</f>
        <v>Número e descrição das redes nacionais e internacionais em que a empresa atua relacionadas ao tema</v>
      </c>
      <c r="D20" s="93" t="str">
        <f>VLOOKUP($A$20,'Base de dados (Indicadores)'!$A$4:$L$80,7,FALSE)</f>
        <v>CEBDS</v>
      </c>
    </row>
    <row r="21" spans="1:4" ht="150" x14ac:dyDescent="0.25">
      <c r="A21" s="112" t="s">
        <v>629</v>
      </c>
      <c r="B21" s="93" t="str">
        <f>VLOOKUP($A$21,'Base de dados (Indicadores)'!$A$4:$L$80,5,FALSE)</f>
        <v>Fortalecimento de capacidades institucionais empresariais para participação na gestão de recursos hídricos</v>
      </c>
      <c r="C21" s="93" t="str">
        <f>VLOOKUP($A$21,'Base de dados (Indicadores)'!$A$4:$L$80,6,FALSE)</f>
        <v>Número, quantidade e perfil de atores envolvidos, e tipos de ações de fortalecimento realizadas com colaboradores envolvidos na gestão de recursos hídricos, para questões como:
-análises e diagnósticos, monitoramento e avaliação de ações, políticas e sistemas de gestão de recursos hídricos
-participação em espaços coletivos
-fatores intangíveis, como arranjos e habilidades sociais, valores, processos e hábitos</v>
      </c>
      <c r="D21" s="93" t="str">
        <f>VLOOKUP($A$21,'Base de dados (Indicadores)'!$A$4:$L$80,7,FALSE)</f>
        <v>OCDE Water Governance Principles</v>
      </c>
    </row>
    <row r="22" spans="1:4" ht="4.5" customHeight="1" x14ac:dyDescent="0.25">
      <c r="A22" s="112"/>
      <c r="B22" s="1"/>
      <c r="C22" s="1"/>
      <c r="D22" s="1"/>
    </row>
    <row r="23" spans="1:4" ht="15.75" x14ac:dyDescent="0.25">
      <c r="A23" s="112"/>
      <c r="B23" s="118" t="s">
        <v>474</v>
      </c>
      <c r="C23" s="118"/>
      <c r="D23" s="118"/>
    </row>
    <row r="24" spans="1:4" x14ac:dyDescent="0.25">
      <c r="A24" s="112"/>
      <c r="B24" s="187" t="s">
        <v>361</v>
      </c>
      <c r="C24" s="187" t="s">
        <v>362</v>
      </c>
      <c r="D24" s="187" t="s">
        <v>113</v>
      </c>
    </row>
    <row r="25" spans="1:4" ht="90" x14ac:dyDescent="0.25">
      <c r="A25" s="112" t="s">
        <v>606</v>
      </c>
      <c r="B25" s="93" t="str">
        <f>VLOOKUP($A$25,'Base de dados (Indicadores)'!$A$4:$L$80,5,FALSE)</f>
        <v>Plano de contingência para problemas de suprimento e de qualidade da água</v>
      </c>
      <c r="C25" s="93" t="str">
        <f>VLOOKUP($A$25,'Base de dados (Indicadores)'!$A$4:$L$80,6,FALSE)</f>
        <v>Existência de plano de contingência atualizado que, por meio de uma avaliação técnica qualitativa, atende o objetivo de treinar, organizar, orientar, facilitar, agilizar e uniformizar as ações necessárias às respostas de controle e combate às ocorrências anormais.</v>
      </c>
      <c r="D25" s="93" t="str">
        <f>VLOOKUP($A$25,'Base de dados (Indicadores)'!$A$4:$L$80,7,FALSE)</f>
        <v>CEBDS
WWF Water Risk Filter</v>
      </c>
    </row>
    <row r="26" spans="1:4" ht="120" x14ac:dyDescent="0.25">
      <c r="A26" s="112" t="s">
        <v>199</v>
      </c>
      <c r="B26" s="93" t="str">
        <f>VLOOKUP($A$26,'Base de dados (Indicadores)'!$A$4:$L$80,5,FALSE)</f>
        <v xml:space="preserve">Existência de política empresarial com medidas voluntárias de gestão de recursos hídricos                                                                         </v>
      </c>
      <c r="C26" s="93" t="str">
        <f>VLOOKUP($A$26,'Base de dados (Indicadores)'!$A$4:$L$80,6,FALSE)</f>
        <v>Especificidade para o tratamento do tema 'recursos hídricos', Avaliação qualitativa sobre: - existência de meios definidos e atribuição de responsabilidades para implementação, ligação da política com processos estabelecidos na gestão empresarial, abrangência da política na operação                                           
Nível de implementação: % de medidas implementadas</v>
      </c>
      <c r="D26" s="93" t="str">
        <f>VLOOKUP($A$26,'Base de dados (Indicadores)'!$A$4:$L$80,7,FALSE)</f>
        <v>WWF Water Risk Filter</v>
      </c>
    </row>
    <row r="27" spans="1:4" ht="30" x14ac:dyDescent="0.25">
      <c r="A27" s="112" t="s">
        <v>202</v>
      </c>
      <c r="B27" s="93" t="str">
        <f>VLOOKUP($A$27,'Base de dados (Indicadores)'!$A$4:$L$80,5,FALSE)</f>
        <v>Níveis de gestão com responsabilidade direta sobre a água</v>
      </c>
      <c r="C27" s="93" t="str">
        <f>VLOOKUP($A$27,'Base de dados (Indicadores)'!$A$4:$L$80,6,FALSE)</f>
        <v>Descrição dos cargos e funções com responsabilidade direta sobre a água</v>
      </c>
      <c r="D27" s="93" t="str">
        <f>VLOOKUP($A$27,'Base de dados (Indicadores)'!$A$4:$L$80,7,FALSE)</f>
        <v>CDP Water - W6.1</v>
      </c>
    </row>
    <row r="28" spans="1:4" ht="4.5" customHeight="1" x14ac:dyDescent="0.25">
      <c r="A28" s="112"/>
      <c r="B28" s="1"/>
      <c r="C28" s="1"/>
      <c r="D28" s="1"/>
    </row>
    <row r="29" spans="1:4" ht="15.75" x14ac:dyDescent="0.25">
      <c r="A29" s="112"/>
      <c r="B29" s="118" t="s">
        <v>372</v>
      </c>
      <c r="C29" s="118"/>
      <c r="D29" s="118"/>
    </row>
    <row r="30" spans="1:4" x14ac:dyDescent="0.25">
      <c r="A30" s="112"/>
      <c r="B30" s="187" t="s">
        <v>361</v>
      </c>
      <c r="C30" s="187" t="s">
        <v>362</v>
      </c>
      <c r="D30" s="187" t="s">
        <v>113</v>
      </c>
    </row>
    <row r="31" spans="1:4" ht="105" x14ac:dyDescent="0.25">
      <c r="A31" s="112" t="s">
        <v>195</v>
      </c>
      <c r="B31" s="93" t="str">
        <f>VLOOKUP($A$31,'Base de dados (Indicadores)'!$A$4:$L$80,5,FALSE)</f>
        <v>Informações disponibilizadas em relação aos compromissos voluntários assumidos pela empresa junto a seus diferentes stakeholders</v>
      </c>
      <c r="C31" s="93" t="str">
        <f>VLOOKUP($A$31,'Base de dados (Indicadores)'!$A$4:$L$80,6,FALSE)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  <c r="D31" s="93" t="str">
        <f>VLOOKUP($A$31,'Base de dados (Indicadores)'!$A$4:$L$80,6,FALSE)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</row>
    <row r="32" spans="1:4" ht="30" x14ac:dyDescent="0.25">
      <c r="A32" s="112" t="s">
        <v>617</v>
      </c>
      <c r="B32" s="93" t="str">
        <f>VLOOKUP($A$32,'Base de dados (Indicadores)'!$A$4:$L$80,5,FALSE)</f>
        <v>Comunicação e acesso à informação sobre desempenho em relação à gestão de recursos hídricos</v>
      </c>
      <c r="C32" s="93" t="str">
        <f>VLOOKUP($A$32,'Base de dados (Indicadores)'!$A$4:$L$80,6,FALSE)</f>
        <v>Canais e meios de comunicação utilizados
Partes interessadas alcançadas pela comunicação</v>
      </c>
      <c r="D32" s="93" t="str">
        <f>VLOOKUP($A$32,'Base de dados (Indicadores)'!$A$4:$L$80,6,FALSE)</f>
        <v>Canais e meios de comunicação utilizados
Partes interessadas alcançadas pela comunicação</v>
      </c>
    </row>
    <row r="33" spans="1:4" ht="4.5" customHeight="1" x14ac:dyDescent="0.25">
      <c r="B33" s="1"/>
      <c r="C33" s="1"/>
      <c r="D33" s="1"/>
    </row>
    <row r="34" spans="1:4" ht="53.25" customHeight="1" x14ac:dyDescent="0.25">
      <c r="B34" s="299" t="s">
        <v>437</v>
      </c>
      <c r="C34" s="300"/>
      <c r="D34" s="300"/>
    </row>
    <row r="35" spans="1:4" ht="18.75" x14ac:dyDescent="0.3">
      <c r="B35" s="114" t="s">
        <v>370</v>
      </c>
      <c r="C35" s="113"/>
      <c r="D35" s="113"/>
    </row>
    <row r="36" spans="1:4" x14ac:dyDescent="0.25">
      <c r="B36" s="100" t="s">
        <v>361</v>
      </c>
      <c r="C36" s="100" t="s">
        <v>362</v>
      </c>
      <c r="D36" s="100" t="s">
        <v>113</v>
      </c>
    </row>
    <row r="37" spans="1:4" ht="75" x14ac:dyDescent="0.25">
      <c r="A37" s="112" t="s">
        <v>618</v>
      </c>
      <c r="B37" s="93" t="str">
        <f>VLOOKUP($A$37,'Base de dados (Indicadores)'!$A$4:$L$80,5,FALSE)</f>
        <v>Comunidade impactada pelo consumo de água da bacia em comparação com a abrangência das ações de mitigação dos impactos</v>
      </c>
      <c r="C37" s="93" t="str">
        <f>VLOOKUP($A$37,'Base de dados (Indicadores)'!$A$4:$L$80,6,FALSE)</f>
        <v>Área, perfil e número de atores impactados em comparação com o público das ações de mitigação dos impactos. Para análise dos impactos, considerar inclusive a importância cultural dos recursos hídricos e corpos d`água para os atores presentes no território</v>
      </c>
      <c r="D37" s="93" t="str">
        <f>VLOOKUP($A$37,'Base de dados (Indicadores)'!$A$4:$L$80,7,FALSE)</f>
        <v>TeSE (GVces); WWF Water Risk Filter</v>
      </c>
    </row>
    <row r="38" spans="1:4" ht="60" x14ac:dyDescent="0.25">
      <c r="A38" s="112" t="s">
        <v>200</v>
      </c>
      <c r="B38" s="93" t="str">
        <f>VLOOKUP($A$38,'Base de dados (Indicadores)'!$A$4:$L$80,5,FALSE)</f>
        <v>Concorrência pelo uso da água</v>
      </c>
      <c r="C38" s="93" t="str">
        <f>VLOOKUP($A$38,'Base de dados (Indicadores)'!$A$4:$L$80,6,FALSE)</f>
        <v>Volume captado de água por tipo de usuário: atual e projeção futura das quantidades retiradas da bacia por cada tipo de usuário/demanda, em situações normais e de emergência.</v>
      </c>
      <c r="D38" s="93" t="str">
        <f>VLOOKUP($A$38,'Base de dados (Indicadores)'!$A$4:$L$80,7,FALSE)</f>
        <v>CDP Water W1</v>
      </c>
    </row>
    <row r="39" spans="1:4" ht="90" x14ac:dyDescent="0.25">
      <c r="A39" s="112" t="s">
        <v>206</v>
      </c>
      <c r="B39" s="93" t="str">
        <f>VLOOKUP($A$39,'Base de dados (Indicadores)'!$A$4:$L$80,5,FALSE)</f>
        <v>Quantidade e tipo de conflitos pelo uso dos recursos hidrícos</v>
      </c>
      <c r="C39" s="93" t="str">
        <f>VLOOKUP($A$39,'Base de dados (Indicadores)'!$A$4:$L$80,6,FALSE)</f>
        <v xml:space="preserve">Número de conflitos, por tipo/tema e por atores envolvidos
(inclusive conflitos com a comunidade local pelo uso de serviços ecossistêmicos e de recursos naturais)
Número de conflitos que chegam ao Comitê de Bacia
</v>
      </c>
      <c r="D39" s="93" t="str">
        <f>VLOOKUP($A$39,'Base de dados (Indicadores)'!$A$4:$L$80,7,FALSE)</f>
        <v>ISE AMB-B 20; OCDE Water Governance Principles</v>
      </c>
    </row>
    <row r="40" spans="1:4" x14ac:dyDescent="0.25">
      <c r="A40" s="112" t="s">
        <v>442</v>
      </c>
      <c r="B40" s="93" t="str">
        <f>VLOOKUP($A$40,'Base de dados (Indicadores)'!$A$4:$L$80,5,FALSE)</f>
        <v>Volume de vazão total outorgado na bacia</v>
      </c>
      <c r="C40" s="93" t="str">
        <f>VLOOKUP($A$40,'Base de dados (Indicadores)'!$A$4:$L$80,6,FALSE)</f>
        <v>Por bacia hidrográfica ou aquífero</v>
      </c>
      <c r="D40" s="93" t="str">
        <f>VLOOKUP($A$40,'Base de dados (Indicadores)'!$A$4:$L$80,7,FALSE)</f>
        <v>WWF Water Risk Filter</v>
      </c>
    </row>
    <row r="41" spans="1:4" x14ac:dyDescent="0.25">
      <c r="A41" s="112"/>
    </row>
    <row r="42" spans="1:4" ht="18.75" x14ac:dyDescent="0.3">
      <c r="A42" s="112"/>
      <c r="B42" s="114" t="s">
        <v>371</v>
      </c>
      <c r="C42" s="113"/>
      <c r="D42" s="113"/>
    </row>
    <row r="43" spans="1:4" x14ac:dyDescent="0.25">
      <c r="A43" s="112"/>
      <c r="B43" s="100" t="s">
        <v>361</v>
      </c>
      <c r="C43" s="100" t="s">
        <v>362</v>
      </c>
      <c r="D43" s="100" t="s">
        <v>113</v>
      </c>
    </row>
    <row r="44" spans="1:4" ht="120" x14ac:dyDescent="0.25">
      <c r="A44" s="112" t="s">
        <v>196</v>
      </c>
      <c r="B44" s="93" t="str">
        <f>VLOOKUP($A$44,'Base de dados (Indicadores)'!$A$4:$L$80,5,FALSE)</f>
        <v>Existência e qualidade de fóruns oficiais nos quais os diferentes setores podem participar e contribuir para a discussão de questões relacionadas e na tomada de decisão sobre recursos hídricos</v>
      </c>
      <c r="C44" s="93" t="str">
        <f>VLOOKUP($A$44,'Base de dados (Indicadores)'!$A$4:$L$80,6,FALSE)</f>
        <v>Número de fóruns/espaços para participação de stakeholders em discussões relativas a gestão empresarial de recursos hídricos
Número e frequencia das reuniões dos fóruns/espaços (por exemplo, Comitê de Bacias)
Número de resoluções/decisões dos fóruns/espaços
Avaliação do perfil dos fóruns/espaços (se é consultivo/deliberativo/executivo)</v>
      </c>
      <c r="D44" s="93" t="str">
        <f>VLOOKUP($A$44,'Base de dados (Indicadores)'!$A$4:$L$80,7,FALSE)</f>
        <v>WWF Water risk filter; UNDP Assessing Water Governance</v>
      </c>
    </row>
    <row r="45" spans="1:4" ht="60" x14ac:dyDescent="0.25">
      <c r="A45" s="112" t="s">
        <v>205</v>
      </c>
      <c r="B45" s="93" t="str">
        <f>VLOOKUP($A$45,'Base de dados (Indicadores)'!$A$4:$L$80,5,FALSE)</f>
        <v>Representatividade na participação dos diferentes setores na tomada de decisão sobre recursos hídricos</v>
      </c>
      <c r="C45" s="93" t="str">
        <f>VLOOKUP($A$45,'Base de dados (Indicadores)'!$A$4:$L$80,6,FALSE)</f>
        <v xml:space="preserve">Número de entidades registradas no Comitê de Bacias, por setor e por local/região
Percentual de entidades presentes nas reuniões do Comitê de Bacias, por setor e por local/região </v>
      </c>
      <c r="D45" s="93" t="str">
        <f>VLOOKUP($A$45,'Base de dados (Indicadores)'!$A$4:$L$80,7,FALSE)</f>
        <v>UNDP Assessing Water Governance</v>
      </c>
    </row>
    <row r="46" spans="1:4" ht="33.75" customHeight="1" x14ac:dyDescent="0.25">
      <c r="A46" s="112" t="s">
        <v>627</v>
      </c>
      <c r="B46" s="93" t="str">
        <f>VLOOKUP($A$46,'Base de dados (Indicadores)'!$A$4:$L$80,5,FALSE)</f>
        <v>Fortalecimento de capacidades institucionais para participação na gestão de recursos hídricos na bacia</v>
      </c>
      <c r="C46" s="93" t="str">
        <f>VLOOKUP($A$46,'Base de dados (Indicadores)'!$A$4:$L$80,6,FALSE)</f>
        <v>Número, quantidade de participantes e tipos de ações de fortalecimento realizadas com atores relevantes da bacia, para questões como: 
-análises e diagnósticos, monitoramento e avaliação de ações, políticas e sistemas de gestão de recursos hídricos
-participação em espaços coletivos
-fatores intangíveis, como arranjos e habilidades sociais, valores, processos e hábitos</v>
      </c>
      <c r="D46" s="93" t="str">
        <f>VLOOKUP($A$46,'Base de dados (Indicadores)'!$A$4:$L$80,7,FALSE)</f>
        <v>OCDE Water Governance Principles</v>
      </c>
    </row>
    <row r="47" spans="1:4" ht="6.75" customHeight="1" x14ac:dyDescent="0.25"/>
    <row r="48" spans="1:4" ht="18.75" x14ac:dyDescent="0.3">
      <c r="A48" s="112"/>
      <c r="B48" s="114" t="s">
        <v>474</v>
      </c>
      <c r="C48" s="113"/>
      <c r="D48" s="113"/>
    </row>
    <row r="49" spans="1:4" x14ac:dyDescent="0.25">
      <c r="A49" s="112"/>
      <c r="B49" s="100" t="s">
        <v>361</v>
      </c>
      <c r="C49" s="100" t="s">
        <v>362</v>
      </c>
      <c r="D49" s="100" t="s">
        <v>113</v>
      </c>
    </row>
    <row r="50" spans="1:4" ht="45" x14ac:dyDescent="0.25">
      <c r="A50" s="112" t="s">
        <v>203</v>
      </c>
      <c r="B50" s="93" t="str">
        <f>VLOOKUP($A$50,'Base de dados (Indicadores)'!$A$4:$L$80,5,FALSE)</f>
        <v xml:space="preserve">Planos e projetos elaborados para gestão de recursos hídricos. </v>
      </c>
      <c r="C50" s="93" t="str">
        <f>VLOOKUP($A$50,'Base de dados (Indicadores)'!$A$4:$L$80,6,FALSE)</f>
        <v>Números de planos elaborados, ou em elaboração. 
Razão entre metas previstas no Plano de Bacia e metas efetivamente atingidas (%)</v>
      </c>
      <c r="D50" s="93" t="str">
        <f>VLOOKUP($A$50,'Base de dados (Indicadores)'!$A$4:$L$80,7,FALSE)</f>
        <v>WWF Water Risk Filter</v>
      </c>
    </row>
    <row r="51" spans="1:4" x14ac:dyDescent="0.25">
      <c r="A51" s="112"/>
    </row>
    <row r="52" spans="1:4" ht="18.75" x14ac:dyDescent="0.3">
      <c r="A52" s="112"/>
      <c r="B52" s="114" t="s">
        <v>372</v>
      </c>
      <c r="C52" s="113"/>
      <c r="D52" s="113"/>
    </row>
    <row r="53" spans="1:4" x14ac:dyDescent="0.25">
      <c r="A53" s="112"/>
      <c r="B53" s="100" t="s">
        <v>361</v>
      </c>
      <c r="C53" s="100" t="s">
        <v>362</v>
      </c>
      <c r="D53" s="100" t="s">
        <v>113</v>
      </c>
    </row>
    <row r="54" spans="1:4" ht="75" x14ac:dyDescent="0.25">
      <c r="A54" s="112" t="s">
        <v>197</v>
      </c>
      <c r="B54" s="93" t="str">
        <f>VLOOKUP($A$54,'Base de dados (Indicadores)'!$A$4:$L$80,5,FALSE)</f>
        <v>Eficácia da comunicação com atores relevantes da bacia a respeito da atuação da empresa em relação aos recursos hídricos</v>
      </c>
      <c r="C54" s="93" t="str">
        <f>VLOOKUP($A$54,'Base de dados (Indicadores)'!$A$4:$L$80,6,FALSE)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D54" s="93" t="str">
        <f>VLOOKUP($A$54,'Base de dados (Indicadores)'!$A$4:$L$80,7,FALSE)</f>
        <v>UNDP Assessing Water Governance; OCDE Water Governance Principles</v>
      </c>
    </row>
    <row r="55" spans="1:4" ht="4.5" customHeight="1" x14ac:dyDescent="0.25">
      <c r="A55" s="112"/>
      <c r="B55" s="1"/>
      <c r="C55" s="1"/>
      <c r="D55" s="1"/>
    </row>
    <row r="56" spans="1:4" ht="37.5" customHeight="1" x14ac:dyDescent="0.25">
      <c r="A56" s="112"/>
      <c r="B56" s="299" t="s">
        <v>476</v>
      </c>
      <c r="C56" s="299"/>
      <c r="D56" s="299"/>
    </row>
    <row r="57" spans="1:4" ht="18.75" x14ac:dyDescent="0.25">
      <c r="A57" s="158"/>
      <c r="B57" s="118" t="s">
        <v>370</v>
      </c>
      <c r="C57" s="186"/>
      <c r="D57" s="186"/>
    </row>
    <row r="58" spans="1:4" x14ac:dyDescent="0.25">
      <c r="A58" s="158"/>
      <c r="B58" s="187" t="s">
        <v>361</v>
      </c>
      <c r="C58" s="187" t="s">
        <v>362</v>
      </c>
      <c r="D58" s="187" t="s">
        <v>113</v>
      </c>
    </row>
    <row r="59" spans="1:4" ht="75" customHeight="1" x14ac:dyDescent="0.25">
      <c r="A59" s="158" t="s">
        <v>194</v>
      </c>
      <c r="B59" s="188" t="str">
        <f>VLOOKUP($A$59,'Base de dados (Indicadores)'!$A$4:$L$80,5,FALSE)</f>
        <v>Identificação de conflitos existentes e potenciais na cadeia de valor</v>
      </c>
      <c r="C59" s="188" t="str">
        <f>VLOOKUP($A$59,'Base de dados (Indicadores)'!$A$4:$L$80,6,FALSE)</f>
        <v xml:space="preserve">Levantamento de conflitos pelo uso da água na cadeia de valor. 
Número e % de fornecedores aos quais se solicitou relatórios sobre a utilização, riscos e/ou gestão de água. </v>
      </c>
      <c r="D59" s="188" t="str">
        <f>VLOOKUP($A$59,'Base de dados (Indicadores)'!$A$4:$L$80,7,FALSE)</f>
        <v>CDP Water W1.3,1.3a; OCDE Water Governance Principles</v>
      </c>
    </row>
    <row r="60" spans="1:4" ht="4.5" customHeight="1" x14ac:dyDescent="0.25">
      <c r="A60" s="158"/>
      <c r="B60" s="185"/>
      <c r="C60" s="185"/>
      <c r="D60" s="185"/>
    </row>
    <row r="61" spans="1:4" ht="18.75" x14ac:dyDescent="0.25">
      <c r="A61" s="158"/>
      <c r="B61" s="118" t="s">
        <v>371</v>
      </c>
      <c r="C61" s="186"/>
      <c r="D61" s="186"/>
    </row>
    <row r="62" spans="1:4" x14ac:dyDescent="0.25">
      <c r="A62" s="158"/>
      <c r="B62" s="187" t="s">
        <v>361</v>
      </c>
      <c r="C62" s="187" t="s">
        <v>362</v>
      </c>
      <c r="D62" s="187" t="s">
        <v>113</v>
      </c>
    </row>
    <row r="63" spans="1:4" ht="150" x14ac:dyDescent="0.25">
      <c r="A63" s="158" t="s">
        <v>624</v>
      </c>
      <c r="B63" s="188" t="str">
        <f>VLOOKUP($A$63,'Base de dados (Indicadores)'!$A$4:$L$80,5,FALSE)</f>
        <v xml:space="preserve">Fortalecimento de capacidades institucionais para participação na gestão de recursos hídricos na cadeia de valor </v>
      </c>
      <c r="C63" s="188" t="str">
        <f>VLOOKUP($A$63,'Base de dados (Indicadores)'!$A$4:$L$80,6,FALSE)</f>
        <v xml:space="preserve">Número, quantidade e perfil de atores envolvidos, e tipos de ações de fortalecimento realizadas com foco na cadeia de valor, para questões como: 
-análises e diagnósticos, monitoramento e avaliação de ações, políticas e sistemas de gestão de recursos hídricos
-participação em espaços coletivos
-fatores intangíveis, como arranjos e habilidades sociais, valores, processos e hábitos
</v>
      </c>
      <c r="D63" s="188" t="str">
        <f>VLOOKUP($A$63,'Base de dados (Indicadores)'!$A$4:$L$80,7,FALSE)</f>
        <v>OCDE Water Governance Principles</v>
      </c>
    </row>
    <row r="64" spans="1:4" ht="75" x14ac:dyDescent="0.25">
      <c r="A64" s="158" t="s">
        <v>207</v>
      </c>
      <c r="B64" s="188" t="str">
        <f>VLOOKUP($A$64,'Base de dados (Indicadores)'!$A$4:$L$80,5,FALSE)</f>
        <v>Stakeholders da cadeia de valor envolvidos nas avaliações de risco hídrico de sua empresa</v>
      </c>
      <c r="C64" s="188" t="str">
        <f>VLOOKUP($A$64,'Base de dados (Indicadores)'!$A$4:$L$80,6,FALSE)</f>
        <v xml:space="preserve">Critérios para priorização dos stakeholders a ser envolvidos
Número e representatividade de stakeholders envolvidos, por elo da cadeia de valor
</v>
      </c>
      <c r="D64" s="188" t="str">
        <f>VLOOKUP($A$64,'Base de dados (Indicadores)'!$A$4:$L$80,7,FALSE)</f>
        <v>CDP - Water W2.7</v>
      </c>
    </row>
    <row r="65" spans="1:4" ht="4.5" customHeight="1" x14ac:dyDescent="0.25">
      <c r="A65" s="158"/>
      <c r="B65" s="1"/>
      <c r="C65" s="1"/>
      <c r="D65" s="1"/>
    </row>
    <row r="66" spans="1:4" ht="18.75" x14ac:dyDescent="0.25">
      <c r="A66" s="158"/>
      <c r="B66" s="118" t="s">
        <v>474</v>
      </c>
      <c r="C66" s="186"/>
      <c r="D66" s="186"/>
    </row>
    <row r="67" spans="1:4" x14ac:dyDescent="0.25">
      <c r="A67" s="158"/>
      <c r="B67" s="187" t="s">
        <v>361</v>
      </c>
      <c r="C67" s="187" t="s">
        <v>362</v>
      </c>
      <c r="D67" s="187" t="s">
        <v>113</v>
      </c>
    </row>
    <row r="68" spans="1:4" ht="60" x14ac:dyDescent="0.25">
      <c r="A68" s="158" t="s">
        <v>450</v>
      </c>
      <c r="B68" s="188" t="str">
        <f>VLOOKUP($A$68,'Base de dados (Indicadores)'!$A$4:$L$80,5,FALSE)</f>
        <v>Plano de ação a partir do diagnóstico de riscos relacionados à gestão de recursos hídricos na cadeia de valor, incluindo por exemplo critérios ambientais para contratação de fornecedores</v>
      </c>
      <c r="C68" s="188" t="str">
        <f>VLOOKUP($A$68,'Base de dados (Indicadores)'!$A$4:$L$80,6,FALSE)</f>
        <v>Abrangência e/ou representatividade em relação à cadeia 
% de implementação do plano</v>
      </c>
      <c r="D68" s="188" t="str">
        <f>VLOOKUP($A$68,'Base de dados (Indicadores)'!$A$4:$L$80,7,FALSE)</f>
        <v>GRI G4-EN32/308-1</v>
      </c>
    </row>
    <row r="69" spans="1:4" ht="4.5" customHeight="1" x14ac:dyDescent="0.25">
      <c r="A69" s="158"/>
      <c r="B69" s="1"/>
      <c r="C69" s="1"/>
      <c r="D69" s="1"/>
    </row>
    <row r="70" spans="1:4" ht="18.75" x14ac:dyDescent="0.25">
      <c r="A70" s="112"/>
      <c r="B70" s="118" t="s">
        <v>372</v>
      </c>
      <c r="C70" s="186"/>
      <c r="D70" s="186"/>
    </row>
    <row r="71" spans="1:4" x14ac:dyDescent="0.25">
      <c r="A71" s="112"/>
      <c r="B71" s="187" t="s">
        <v>361</v>
      </c>
      <c r="C71" s="187" t="s">
        <v>362</v>
      </c>
      <c r="D71" s="187" t="s">
        <v>113</v>
      </c>
    </row>
    <row r="72" spans="1:4" ht="75" x14ac:dyDescent="0.25">
      <c r="A72" s="112" t="s">
        <v>198</v>
      </c>
      <c r="B72" s="188" t="str">
        <f>VLOOKUP($A$72,'Base de dados (Indicadores)'!$A$4:$L$80,5,FALSE)</f>
        <v>Eficácia da comunicação com principais clientes e fornecedores a respeito da atuação da empresa em relação aos recursos hídricos</v>
      </c>
      <c r="C72" s="188" t="str">
        <f>VLOOKUP($A$72,'Base de dados (Indicadores)'!$A$4:$L$80,6,FALSE)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D72" s="188" t="str">
        <f>VLOOKUP($A$72,'Base de dados (Indicadores)'!$A$4:$L$80,7,FALSE)</f>
        <v>CEBDS; UNDP Assessing Water Governance; OCDE Water Governance Principles</v>
      </c>
    </row>
    <row r="73" spans="1:4" ht="4.5" customHeight="1" x14ac:dyDescent="0.25">
      <c r="A73" s="112"/>
      <c r="B73" s="1"/>
      <c r="C73" s="1"/>
      <c r="D73" s="1"/>
    </row>
    <row r="74" spans="1:4" x14ac:dyDescent="0.25">
      <c r="A74" s="112"/>
    </row>
    <row r="75" spans="1:4" x14ac:dyDescent="0.25">
      <c r="A75" s="112"/>
    </row>
    <row r="76" spans="1:4" x14ac:dyDescent="0.25">
      <c r="A76" s="112"/>
    </row>
    <row r="77" spans="1:4" x14ac:dyDescent="0.25">
      <c r="A77" s="112"/>
    </row>
    <row r="78" spans="1:4" x14ac:dyDescent="0.25">
      <c r="A78" s="112"/>
    </row>
    <row r="79" spans="1:4" x14ac:dyDescent="0.25">
      <c r="A79" s="112"/>
    </row>
    <row r="80" spans="1:4" x14ac:dyDescent="0.25">
      <c r="A80" s="112"/>
    </row>
    <row r="81" spans="1:1" x14ac:dyDescent="0.25">
      <c r="A81" s="112"/>
    </row>
    <row r="82" spans="1:1" x14ac:dyDescent="0.25">
      <c r="A82" s="112"/>
    </row>
    <row r="83" spans="1:1" x14ac:dyDescent="0.25">
      <c r="A83" s="112"/>
    </row>
  </sheetData>
  <mergeCells count="5">
    <mergeCell ref="B6:D6"/>
    <mergeCell ref="B7:F7"/>
    <mergeCell ref="B9:D9"/>
    <mergeCell ref="B56:D56"/>
    <mergeCell ref="B34:D34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45"/>
  <sheetViews>
    <sheetView showGridLines="0" showRowColHeaders="0" zoomScaleNormal="100" workbookViewId="0">
      <selection activeCell="A22" sqref="A22:A24"/>
    </sheetView>
  </sheetViews>
  <sheetFormatPr defaultRowHeight="15" x14ac:dyDescent="0.25"/>
  <cols>
    <col min="1" max="1" width="1.7109375" style="112" customWidth="1"/>
    <col min="2" max="4" width="49.7109375" customWidth="1"/>
    <col min="5" max="5" width="43.140625" customWidth="1"/>
    <col min="6" max="6" width="31.7109375" customWidth="1"/>
    <col min="7" max="9" width="30.5703125" customWidth="1"/>
  </cols>
  <sheetData>
    <row r="5" spans="1:6" ht="10.5" customHeight="1" x14ac:dyDescent="0.25"/>
    <row r="6" spans="1:6" ht="18.75" x14ac:dyDescent="0.3">
      <c r="B6" s="298" t="s">
        <v>398</v>
      </c>
      <c r="C6" s="298"/>
      <c r="D6" s="298"/>
    </row>
    <row r="7" spans="1:6" ht="29.25" customHeight="1" x14ac:dyDescent="0.25">
      <c r="B7" s="301" t="s">
        <v>517</v>
      </c>
      <c r="C7" s="301"/>
      <c r="D7" s="301"/>
      <c r="E7" s="117"/>
      <c r="F7" s="117"/>
    </row>
    <row r="8" spans="1:6" ht="54.95" customHeight="1" x14ac:dyDescent="0.25">
      <c r="B8" s="299" t="s">
        <v>496</v>
      </c>
      <c r="C8" s="300"/>
      <c r="D8" s="300"/>
      <c r="E8" s="75"/>
      <c r="F8" s="75"/>
    </row>
    <row r="9" spans="1:6" ht="18.75" x14ac:dyDescent="0.3">
      <c r="B9" s="162" t="s">
        <v>363</v>
      </c>
      <c r="C9" s="113"/>
      <c r="D9" s="113"/>
    </row>
    <row r="10" spans="1:6" x14ac:dyDescent="0.25">
      <c r="B10" s="100" t="s">
        <v>361</v>
      </c>
      <c r="C10" s="100" t="s">
        <v>362</v>
      </c>
      <c r="D10" s="100" t="s">
        <v>113</v>
      </c>
    </row>
    <row r="11" spans="1:6" ht="90" x14ac:dyDescent="0.25">
      <c r="A11" s="112" t="s">
        <v>219</v>
      </c>
      <c r="B11" s="105" t="str">
        <f>VLOOKUP($A$11,'Base de dados (Indicadores)'!$A$4:$L$80,5,FALSE)</f>
        <v>Quantidade de água captada no período</v>
      </c>
      <c r="C11" s="93" t="str">
        <f>VLOOKUP($A$11,'Base de dados (Indicadores)'!$A$4:$L$80,6,FALSE)</f>
        <v>Quantidade total de água que entra na empresa em um dado perído (m³ por período) 
% de água captada por fonte  (superficial/subterrânea/ chuva/cia de abastecimento) em relação ao total captado no período</v>
      </c>
      <c r="D11" s="106" t="str">
        <f>VLOOKUP($A$11,'Base de dados (Indicadores)'!$A$4:$L$80,7,FALSE)</f>
        <v>TeSE (GVces)
WWF Water Risk Filter
GRI - EN8/303-1
CDP Water W1.2a</v>
      </c>
    </row>
    <row r="12" spans="1:6" ht="120.75" thickBot="1" x14ac:dyDescent="0.3">
      <c r="A12" s="112" t="s">
        <v>221</v>
      </c>
      <c r="B12" s="107" t="str">
        <f>VLOOKUP($A$12,'Base de dados (Indicadores)'!$A$4:$L$80,5,FALSE)</f>
        <v>Quantidade de água indisponível no período</v>
      </c>
      <c r="C12" s="108" t="str">
        <f>VLOOKUP($A$12,'Base de dados (Indicadores)'!$A$4:$L$80,6,FALSE)</f>
        <v>Quantidade total de água demandada pela empresa, porém não disponível em um dado período (m³ por período). 
% de água indisponível por fonte (superficial/subterrânea/ chuva/cia de abastecimento)
Limite crítico de água indisponível que inviabiliza as operações de uma dada planta/processo</v>
      </c>
      <c r="D12" s="109" t="str">
        <f>VLOOKUP($A$12,'Base de dados (Indicadores)'!$A$4:$L$80,7,FALSE)</f>
        <v>TeSE (GVces)</v>
      </c>
    </row>
    <row r="13" spans="1:6" ht="4.5" customHeight="1" x14ac:dyDescent="0.25">
      <c r="B13" s="110"/>
      <c r="C13" s="110"/>
      <c r="D13" s="110"/>
    </row>
    <row r="14" spans="1:6" ht="15.75" x14ac:dyDescent="0.25">
      <c r="B14" s="162" t="s">
        <v>364</v>
      </c>
      <c r="C14" s="114"/>
      <c r="D14" s="114"/>
    </row>
    <row r="15" spans="1:6" ht="15.75" thickBot="1" x14ac:dyDescent="0.3">
      <c r="B15" s="100" t="s">
        <v>361</v>
      </c>
      <c r="C15" s="100" t="s">
        <v>362</v>
      </c>
      <c r="D15" s="100" t="s">
        <v>113</v>
      </c>
    </row>
    <row r="16" spans="1:6" ht="90" x14ac:dyDescent="0.25">
      <c r="A16" s="112" t="s">
        <v>775</v>
      </c>
      <c r="B16" s="102" t="str">
        <f>VLOOKUP($A$16,'Base de dados (Indicadores)'!$A$4:$L$80,5,FALSE)</f>
        <v xml:space="preserve">Compliance com a outorga para captação de água </v>
      </c>
      <c r="C16" s="103" t="str">
        <f>VLOOKUP($A$16,'Base de dados (Indicadores)'!$A$4:$L$80,6,FALSE)</f>
        <v>Atendimento da outorga (em % de volume): Quantidade total de água captada no período (m³)/ Quantidade de água (m3) outorgada para o mesmo período. 
Número de ocorrências de não atendimento relativo à outorga de água em determinado período.</v>
      </c>
      <c r="D16" s="104" t="str">
        <f>VLOOKUP($A$16,'Base de dados (Indicadores)'!$A$4:$L$80,7,FALSE)</f>
        <v>WWF Water Risk Filter
Órgãos ambientais (resolução CONAMA)</v>
      </c>
    </row>
    <row r="17" spans="1:4" ht="90" x14ac:dyDescent="0.25">
      <c r="A17" s="112" t="s">
        <v>776</v>
      </c>
      <c r="B17" s="105" t="str">
        <f>VLOOKUP($A$17,'Base de dados (Indicadores)'!$A$4:$L$80,5,FALSE)</f>
        <v>Compliance com a outorga para quantidade de lançamento de efluentes</v>
      </c>
      <c r="C17" s="93" t="str">
        <f>VLOOKUP($A$17,'Base de dados (Indicadores)'!$A$4:$L$80,6,FALSE)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D17" s="106" t="str">
        <f>VLOOKUP($A$17,'Base de dados (Indicadores)'!$A$4:$L$80,7,FALSE)</f>
        <v>WWF Water Risk Filter
Órgãos ambientais (resolução CONAMA)</v>
      </c>
    </row>
    <row r="18" spans="1:4" ht="150.75" thickBot="1" x14ac:dyDescent="0.3">
      <c r="A18" s="112" t="s">
        <v>733</v>
      </c>
      <c r="B18" s="107" t="str">
        <f>VLOOKUP($A$18,'Base de dados (Indicadores)'!$A$4:$L$80,5,FALSE)</f>
        <v>Planejamento e gestão de outorgas para captação de água e efluentes</v>
      </c>
      <c r="C18" s="108" t="str">
        <f>VLOOKUP($A$18,'Base de dados (Indicadores)'!$A$4:$L$80,6,FALSE)</f>
        <v xml:space="preserve">Quantidade outorgada (m³)
Demanda futura da empresa (m³)
% da demanda hídrica da empresa a ser outorgado 
Processos protocolados
Eventos e períodos de suspensão da outorga de captação de água
Número de eventos, quantidade de água (m3) foram reduzidos/suspendidos, período sobre suspensão/redução de outorga de captação. Qualitativamente, justificar suspensões ou reduções. </v>
      </c>
      <c r="D18" s="109" t="str">
        <f>VLOOKUP($A$18,'Base de dados (Indicadores)'!$A$4:$L$80,7,FALSE)</f>
        <v>CDP Water W1
WWF Water Risk Filter</v>
      </c>
    </row>
    <row r="19" spans="1:4" ht="4.5" customHeight="1" x14ac:dyDescent="0.25">
      <c r="B19" s="1"/>
      <c r="C19" s="1"/>
      <c r="D19" s="1"/>
    </row>
    <row r="20" spans="1:4" ht="15.75" x14ac:dyDescent="0.25">
      <c r="B20" s="162" t="s">
        <v>365</v>
      </c>
      <c r="C20" s="114"/>
      <c r="D20" s="114"/>
    </row>
    <row r="21" spans="1:4" ht="15.75" thickBot="1" x14ac:dyDescent="0.3">
      <c r="B21" s="100" t="s">
        <v>361</v>
      </c>
      <c r="C21" s="100" t="s">
        <v>362</v>
      </c>
      <c r="D21" s="100" t="s">
        <v>113</v>
      </c>
    </row>
    <row r="22" spans="1:4" ht="105" x14ac:dyDescent="0.25">
      <c r="A22" s="112" t="s">
        <v>742</v>
      </c>
      <c r="B22" s="102" t="str">
        <f>VLOOKUP($A$22,'Base de dados (Indicadores)'!$A$4:$L$80,5,FALSE)</f>
        <v>Comparação entre a quantidade de água demandada pela empresa e a disponibilidade hídrica local</v>
      </c>
      <c r="C22" s="103" t="str">
        <f>VLOOKUP($A$22,'Base de dados (Indicadores)'!$A$4:$L$80,6,FALSE)</f>
        <v xml:space="preserve">Quantidade de água demandada  (m³) / disponibilidade para captação (m³) por localidade em que a organização atua;
Levantamento de locais de atuação da organização que estão em situação de estress hídrico ou risco de escassez 
</v>
      </c>
      <c r="D22" s="104" t="str">
        <f>VLOOKUP($A$22,'Base de dados (Indicadores)'!$A$4:$L$80,7,FALSE)</f>
        <v>WRI, CEO Water Mandate’s Corporate Water Disclosure Guidelines, GRI- G4-EN9/303-2</v>
      </c>
    </row>
    <row r="23" spans="1:4" ht="135" x14ac:dyDescent="0.25">
      <c r="A23" s="112" t="s">
        <v>504</v>
      </c>
      <c r="B23" s="105" t="str">
        <f>VLOOKUP($A$23,'Base de dados (Indicadores)'!$A$4:$L$80,5,FALSE)</f>
        <v>Operações da empresa em áreas de estresse hídrico</v>
      </c>
      <c r="C23" s="93" t="str">
        <f>VLOOKUP($A$23,'Base de dados (Indicadores)'!$A$4:$L$80,6,FALSE)</f>
        <v>Número de instalações/plantas/operações em áreas de estresse hídrico
Número de instalações/plantas/operações que podem gerar uma mudança significativa em seus negócios, operações, receita ou despesa em áreas de stresse hídrico
% do total de operações que isso representa
% do faturamento gerado em áreas de estresse hídrico.</v>
      </c>
      <c r="D23" s="106" t="str">
        <f>VLOOKUP($A$23,'Base de dados (Indicadores)'!$A$4:$L$80,7,FALSE)</f>
        <v>CDP - Water W3.1, W3.2B; 
WRI
CEO Water Mandate’s Corporate Water Disclosure Guidelines
GRI- G4-EN9/303-2</v>
      </c>
    </row>
    <row r="24" spans="1:4" ht="45.75" thickBot="1" x14ac:dyDescent="0.3">
      <c r="A24" s="112" t="s">
        <v>225</v>
      </c>
      <c r="B24" s="107" t="str">
        <f>VLOOKUP($A$24,'Base de dados (Indicadores)'!$A$4:$L$80,5,FALSE)</f>
        <v xml:space="preserve">Total de água armazenada no local </v>
      </c>
      <c r="C24" s="108" t="str">
        <f>VLOOKUP($A$24,'Base de dados (Indicadores)'!$A$4:$L$80,6,FALSE)</f>
        <v>m³ armazenados em cada unidade
Número de dias com interrupção de provisão de água que a quantidade armazenada é capaz de conter</v>
      </c>
      <c r="D24" s="109" t="str">
        <f>VLOOKUP($A$24,'Base de dados (Indicadores)'!$A$4:$L$80,7,FALSE)</f>
        <v>GRI G4-EN8/303-1
WWF Water Risk Filter</v>
      </c>
    </row>
    <row r="25" spans="1:4" ht="4.5" customHeight="1" x14ac:dyDescent="0.25">
      <c r="B25" s="1"/>
      <c r="C25" s="1"/>
      <c r="D25" s="1"/>
    </row>
    <row r="26" spans="1:4" ht="15.75" x14ac:dyDescent="0.25">
      <c r="B26" s="162" t="s">
        <v>366</v>
      </c>
      <c r="C26" s="114"/>
      <c r="D26" s="114"/>
    </row>
    <row r="27" spans="1:4" ht="15.75" thickBot="1" x14ac:dyDescent="0.3">
      <c r="B27" s="100" t="s">
        <v>361</v>
      </c>
      <c r="C27" s="100" t="s">
        <v>362</v>
      </c>
      <c r="D27" s="100" t="s">
        <v>113</v>
      </c>
    </row>
    <row r="28" spans="1:4" ht="75" x14ac:dyDescent="0.25">
      <c r="A28" s="112" t="s">
        <v>209</v>
      </c>
      <c r="B28" s="102" t="str">
        <f>VLOOKUP($A$28,'Base de dados (Indicadores)'!$A$4:$L$80,5,FALSE)</f>
        <v>Gastos com cobrança pelo uso de água</v>
      </c>
      <c r="C28" s="103" t="str">
        <f>VLOOKUP($A$28,'Base de dados (Indicadores)'!$A$4:$L$80,6,FALSE)</f>
        <v>Total pago pela água captada em um dado período (R$)
Custo da água captada por metro cubico (R$/m³) 
Comparar ao longo do tempo e nas diferentes unidades</v>
      </c>
      <c r="D28" s="104" t="str">
        <f>VLOOKUP($A$28,'Base de dados (Indicadores)'!$A$4:$L$80,7,FALSE)</f>
        <v>CDP Water W1.4</v>
      </c>
    </row>
    <row r="29" spans="1:4" ht="105" x14ac:dyDescent="0.25">
      <c r="A29" s="112" t="s">
        <v>661</v>
      </c>
      <c r="B29" s="105" t="str">
        <f>VLOOKUP($A$29,'Base de dados (Indicadores)'!$A$4:$L$80,5,FALSE)</f>
        <v>Impacto financeiro do não atendimento da outorga</v>
      </c>
      <c r="C29" s="93" t="str">
        <f>VLOOKUP($A$29,'Base de dados (Indicadores)'!$A$4:$L$80,6,FALSE)</f>
        <v>Número de sanções, multas, ordens de execução por violações das licenças de captação; Gastos com penalidades e multas em um dado período (R$/período); 
Gastos com penalidades e multas / total de gastos operacionais  em R$ no ano de referência (%); 
Variação em relação ao ano de referência anterior</v>
      </c>
      <c r="D29" s="106" t="str">
        <f>VLOOKUP($A$29,'Base de dados (Indicadores)'!$A$4:$L$80,7,FALSE)</f>
        <v>CDP Water W7.1c
GRI G4-EN29/307-1</v>
      </c>
    </row>
    <row r="30" spans="1:4" ht="30" x14ac:dyDescent="0.25">
      <c r="A30" s="112" t="s">
        <v>211</v>
      </c>
      <c r="B30" s="105" t="str">
        <f>VLOOKUP($A$30,'Base de dados (Indicadores)'!$A$4:$L$80,5,FALSE)</f>
        <v>Investimentos em eficiência hídrica</v>
      </c>
      <c r="C30" s="93" t="str">
        <f>VLOOKUP($A$30,'Base de dados (Indicadores)'!$A$4:$L$80,6,FALSE)</f>
        <v>Valor bruto (R$)
Investimento total (R$) / m³ de água reduzido</v>
      </c>
      <c r="D30" s="106" t="str">
        <f>VLOOKUP($A$30,'Base de dados (Indicadores)'!$A$4:$L$80,7,FALSE)</f>
        <v>ISE
GRI G4-EN10/303-3</v>
      </c>
    </row>
    <row r="31" spans="1:4" ht="60" x14ac:dyDescent="0.25">
      <c r="A31" s="112" t="s">
        <v>468</v>
      </c>
      <c r="B31" s="105" t="str">
        <f>VLOOKUP($A$31,'Base de dados (Indicadores)'!$A$4:$L$80,5,FALSE)</f>
        <v xml:space="preserve">Custo para empresa da indisponibilidade hídrica </v>
      </c>
      <c r="C31" s="93" t="str">
        <f>VLOOKUP($A$31,'Base de dados (Indicadores)'!$A$4:$L$80,6,FALSE)</f>
        <v>Valoração do impacto financeiro por suspensão de atividades devido a falta d'água (R$ / período), R$ perda de produção/ano
Custo de reposição</v>
      </c>
      <c r="D31" s="106" t="str">
        <f>VLOOKUP($A$31,'Base de dados (Indicadores)'!$A$4:$L$80,7,FALSE)</f>
        <v>TeSE (GVces)</v>
      </c>
    </row>
    <row r="32" spans="1:4" ht="30" x14ac:dyDescent="0.25">
      <c r="A32" s="112" t="s">
        <v>230</v>
      </c>
      <c r="B32" s="105" t="str">
        <f>VLOOKUP($A$32,'Base de dados (Indicadores)'!$A$4:$L$80,5,FALSE)</f>
        <v xml:space="preserve">Economia devido à redução de consumo </v>
      </c>
      <c r="C32" s="93" t="str">
        <f>VLOOKUP($A$32,'Base de dados (Indicadores)'!$A$4:$L$80,6,FALSE)</f>
        <v>Gastos evitados (R$) com a redução de captação de água (bruto ou por produto)</v>
      </c>
      <c r="D32" s="106" t="str">
        <f>VLOOKUP($A$32,'Base de dados (Indicadores)'!$A$4:$L$80,7,FALSE)</f>
        <v>CDP W4.1a, 
Consulta empresas</v>
      </c>
    </row>
    <row r="33" spans="1:4" ht="90.75" thickBot="1" x14ac:dyDescent="0.3">
      <c r="A33" s="112" t="s">
        <v>644</v>
      </c>
      <c r="B33" s="107" t="str">
        <f>VLOOKUP($A$33,'Base de dados (Indicadores)'!$A$4:$L$80,5,FALSE)</f>
        <v>Investimentos em ações para a conservação da bacia hidrográfica</v>
      </c>
      <c r="C33" s="108" t="str">
        <f>VLOOKUP($A$33,'Base de dados (Indicadores)'!$A$4:$L$80,6,FALSE)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D33" s="109" t="str">
        <f>VLOOKUP($A$33,'Base de dados (Indicadores)'!$A$4:$L$80,7,FALSE)</f>
        <v>GRI G4-EN31/103
ISE AMB-A 16</v>
      </c>
    </row>
    <row r="34" spans="1:4" ht="4.5" customHeight="1" x14ac:dyDescent="0.25">
      <c r="B34" s="1"/>
      <c r="C34" s="1"/>
      <c r="D34" s="1"/>
    </row>
    <row r="35" spans="1:4" ht="15.75" x14ac:dyDescent="0.25">
      <c r="B35" s="162" t="s">
        <v>367</v>
      </c>
      <c r="C35" s="114"/>
      <c r="D35" s="114"/>
    </row>
    <row r="36" spans="1:4" ht="15.75" thickBot="1" x14ac:dyDescent="0.3">
      <c r="B36" s="100" t="s">
        <v>361</v>
      </c>
      <c r="C36" s="100" t="s">
        <v>362</v>
      </c>
      <c r="D36" s="100" t="s">
        <v>113</v>
      </c>
    </row>
    <row r="37" spans="1:4" ht="60" x14ac:dyDescent="0.25">
      <c r="A37" s="112" t="s">
        <v>224</v>
      </c>
      <c r="B37" s="102" t="str">
        <f>VLOOKUP($A$37,'Base de dados (Indicadores)'!$A$4:$L$80,5,FALSE)</f>
        <v>Quantidade de água reduzida por unidade de produção/ processo/ produto</v>
      </c>
      <c r="C37" s="103" t="str">
        <f>VLOOKUP($A$37,'Base de dados (Indicadores)'!$A$4:$L$80,6,FALSE)</f>
        <v>m³ consumidos por unidade de produção/processo/ produto em um dado período 
Evolução em relação à linha de base para um dado período</v>
      </c>
      <c r="D37" s="104" t="str">
        <f>VLOOKUP($A$37,'Base de dados (Indicadores)'!$A$4:$L$80,7,FALSE)</f>
        <v>GRI G4-EN8/303-1
CDP W1.2c</v>
      </c>
    </row>
    <row r="38" spans="1:4" ht="30" x14ac:dyDescent="0.25">
      <c r="A38" s="112" t="s">
        <v>226</v>
      </c>
      <c r="B38" s="105" t="str">
        <f>VLOOKUP($A$38,'Base de dados (Indicadores)'!$A$4:$L$80,5,FALSE)</f>
        <v xml:space="preserve">Total de água recirculada </v>
      </c>
      <c r="C38" s="93" t="str">
        <f>VLOOKUP($A$38,'Base de dados (Indicadores)'!$A$4:$L$80,6,FALSE)</f>
        <v>m³ recirculados em determinado período 
% recirculado em relação ao total usado</v>
      </c>
      <c r="D38" s="106" t="str">
        <f>VLOOKUP($A$38,'Base de dados (Indicadores)'!$A$4:$L$80,7,FALSE)</f>
        <v>GRI G4-EN10/303-3</v>
      </c>
    </row>
    <row r="39" spans="1:4" ht="45.75" thickBot="1" x14ac:dyDescent="0.3">
      <c r="A39" s="112" t="s">
        <v>227</v>
      </c>
      <c r="B39" s="107" t="str">
        <f>VLOOKUP($A$39,'Base de dados (Indicadores)'!$A$4:$L$80,5,FALSE)</f>
        <v xml:space="preserve">Total de água reutilizada </v>
      </c>
      <c r="C39" s="108" t="str">
        <f>VLOOKUP($A$39,'Base de dados (Indicadores)'!$A$4:$L$80,6,FALSE)</f>
        <v>m³ reutilizados em determinado período
% de reuso de água em relação ao total usado no período</v>
      </c>
      <c r="D39" s="109" t="str">
        <f>VLOOKUP($A$39,'Base de dados (Indicadores)'!$A$4:$L$80,7,FALSE)</f>
        <v>GRI EN10/303-3
WWF Water Risk Filter</v>
      </c>
    </row>
    <row r="40" spans="1:4" ht="4.5" customHeight="1" x14ac:dyDescent="0.25">
      <c r="B40" s="1"/>
      <c r="C40" s="1"/>
      <c r="D40" s="1"/>
    </row>
    <row r="41" spans="1:4" ht="15.75" x14ac:dyDescent="0.25">
      <c r="B41" s="162" t="s">
        <v>368</v>
      </c>
      <c r="C41" s="114"/>
      <c r="D41" s="114"/>
    </row>
    <row r="42" spans="1:4" ht="15.75" thickBot="1" x14ac:dyDescent="0.3">
      <c r="B42" s="100" t="s">
        <v>361</v>
      </c>
      <c r="C42" s="100" t="s">
        <v>362</v>
      </c>
      <c r="D42" s="100" t="s">
        <v>113</v>
      </c>
    </row>
    <row r="43" spans="1:4" ht="45" x14ac:dyDescent="0.25">
      <c r="A43" s="112" t="s">
        <v>212</v>
      </c>
      <c r="B43" s="102" t="str">
        <f>VLOOKUP($A$43,'Base de dados (Indicadores)'!$A$4:$L$80,5,FALSE)</f>
        <v>Magnitude dos impactos ambientais negativos significativos, reais e potenciais, relativos à quantidade hídrica da empresa</v>
      </c>
      <c r="C43" s="103" t="str">
        <f>VLOOKUP($A$43,'Base de dados (Indicadores)'!$A$4:$L$80,6,FALSE)</f>
        <v>Perdas (m³) e custos (R$)
Medidas tomadas para redução de impacto</v>
      </c>
      <c r="D43" s="104" t="str">
        <f>VLOOKUP($A$43,'Base de dados (Indicadores)'!$A$4:$L$80,7,FALSE)</f>
        <v>CPD W1.4a
GRI G4-EN29/307-1</v>
      </c>
    </row>
    <row r="44" spans="1:4" ht="45.75" thickBot="1" x14ac:dyDescent="0.3">
      <c r="A44" s="112" t="s">
        <v>220</v>
      </c>
      <c r="B44" s="107" t="str">
        <f>VLOOKUP($A$43,'Base de dados (Indicadores)'!$A$4:$L$80,5,FALSE)</f>
        <v>Magnitude dos impactos ambientais negativos significativos, reais e potenciais, relativos à quantidade hídrica da empresa</v>
      </c>
      <c r="C44" s="108" t="str">
        <f>VLOOKUP($A$44,'Base de dados (Indicadores)'!$A$4:$L$80,6,FALSE)</f>
        <v xml:space="preserve">Quantidade de água retornada para a mesma bacia hidrográfica em um curto espaço de tempo (m³)
</v>
      </c>
      <c r="D44" s="109" t="str">
        <f>VLOOKUP($A$44,'Base de dados (Indicadores)'!$A$4:$L$80,7,FALSE)</f>
        <v>GRI G4-EN22/306-1
WWF Water Risk Filter
CDP Water W1.2b</v>
      </c>
    </row>
    <row r="45" spans="1:4" ht="15" customHeight="1" x14ac:dyDescent="0.25"/>
  </sheetData>
  <mergeCells count="3">
    <mergeCell ref="B6:D6"/>
    <mergeCell ref="B7:D7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5"/>
  <sheetViews>
    <sheetView showGridLines="0" showRowColHeaders="0" zoomScaleNormal="100" workbookViewId="0">
      <selection activeCell="B11" sqref="B11"/>
    </sheetView>
  </sheetViews>
  <sheetFormatPr defaultRowHeight="15" x14ac:dyDescent="0.25"/>
  <cols>
    <col min="1" max="1" width="1.7109375" style="112" customWidth="1"/>
    <col min="2" max="4" width="49.7109375" customWidth="1"/>
    <col min="5" max="5" width="43.140625" customWidth="1"/>
    <col min="6" max="6" width="31.7109375" customWidth="1"/>
    <col min="7" max="9" width="30.5703125" customWidth="1"/>
  </cols>
  <sheetData>
    <row r="5" spans="1:6" ht="10.5" customHeight="1" x14ac:dyDescent="0.25"/>
    <row r="6" spans="1:6" ht="18.75" x14ac:dyDescent="0.3">
      <c r="B6" s="298" t="s">
        <v>398</v>
      </c>
      <c r="C6" s="298"/>
      <c r="D6" s="298"/>
    </row>
    <row r="7" spans="1:6" ht="29.25" customHeight="1" x14ac:dyDescent="0.25">
      <c r="B7" s="301" t="s">
        <v>517</v>
      </c>
      <c r="C7" s="301"/>
      <c r="D7" s="301"/>
      <c r="E7" s="117"/>
      <c r="F7" s="117"/>
    </row>
    <row r="8" spans="1:6" ht="54.95" customHeight="1" x14ac:dyDescent="0.25">
      <c r="B8" s="299" t="s">
        <v>518</v>
      </c>
      <c r="C8" s="300"/>
      <c r="D8" s="300"/>
    </row>
    <row r="9" spans="1:6" ht="15.75" x14ac:dyDescent="0.25">
      <c r="A9" s="111"/>
      <c r="B9" s="162" t="s">
        <v>363</v>
      </c>
      <c r="C9" s="114"/>
      <c r="D9" s="114"/>
    </row>
    <row r="10" spans="1:6" ht="15.75" thickBot="1" x14ac:dyDescent="0.3">
      <c r="A10" s="111"/>
      <c r="B10" s="100" t="s">
        <v>361</v>
      </c>
      <c r="C10" s="100" t="s">
        <v>362</v>
      </c>
      <c r="D10" s="100" t="s">
        <v>113</v>
      </c>
    </row>
    <row r="11" spans="1:6" ht="120" x14ac:dyDescent="0.25">
      <c r="A11" s="112" t="s">
        <v>216</v>
      </c>
      <c r="B11" s="102" t="str">
        <f>VLOOKUP($A$11,'Base de dados (Indicadores)'!$A$4:$L$80,5,FALSE)</f>
        <v>Qualidade de água captada pela empresa</v>
      </c>
      <c r="C11" s="103" t="str">
        <f>VLOOKUP($A$11,'Base de dados (Indicadores)'!$A$4:$L$80,6,FALSE)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Análise histórica da água captada</v>
      </c>
      <c r="D11" s="104" t="str">
        <f>VLOOKUP($A$11,'Base de dados (Indicadores)'!$A$4:$L$80,7,FALSE)</f>
        <v>TeSE (GVces)
WWF Water Risk Filter</v>
      </c>
    </row>
    <row r="12" spans="1:6" ht="150" x14ac:dyDescent="0.25">
      <c r="A12" s="112" t="s">
        <v>432</v>
      </c>
      <c r="B12" s="105" t="str">
        <f>VLOOKUP($A$12,'Base de dados (Indicadores)'!$A$4:$L$80,5,FALSE)</f>
        <v xml:space="preserve">Qualidade ideal da água necessária para as operações da empresa </v>
      </c>
      <c r="C12" s="93" t="str">
        <f>VLOOKUP($A$12,'Base de dados (Indicadores)'!$A$4:$L$80,6,FALSE)</f>
        <v>Qualidade ideal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D12" s="106" t="str">
        <f>VLOOKUP($A$12,'Base de dados (Indicadores)'!$A$4:$L$80,7,FALSE)</f>
        <v>TeSE (GVces)</v>
      </c>
    </row>
    <row r="13" spans="1:6" ht="150.75" thickBot="1" x14ac:dyDescent="0.3">
      <c r="A13" s="112" t="s">
        <v>217</v>
      </c>
      <c r="B13" s="107" t="str">
        <f>VLOOKUP($A$13,'Base de dados (Indicadores)'!$A$4:$L$80,5,FALSE)</f>
        <v>Qualidade mínima da água em seu ponto de captação</v>
      </c>
      <c r="C13" s="108" t="str">
        <f>VLOOKUP($A$13,'Base de dados (Indicadores)'!$A$4:$L$80,6,FALSE)</f>
        <v>Qualidade minima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D13" s="109" t="str">
        <f>VLOOKUP($A$13,'Base de dados (Indicadores)'!$A$4:$L$80,7,FALSE)</f>
        <v>TeSE (GVces)</v>
      </c>
    </row>
    <row r="14" spans="1:6" ht="4.5" customHeight="1" x14ac:dyDescent="0.25"/>
    <row r="15" spans="1:6" ht="15.75" x14ac:dyDescent="0.25">
      <c r="B15" s="162" t="s">
        <v>364</v>
      </c>
      <c r="C15" s="114"/>
      <c r="D15" s="114"/>
    </row>
    <row r="16" spans="1:6" ht="15.75" thickBot="1" x14ac:dyDescent="0.3">
      <c r="B16" s="100" t="s">
        <v>361</v>
      </c>
      <c r="C16" s="100" t="s">
        <v>362</v>
      </c>
      <c r="D16" s="100" t="s">
        <v>113</v>
      </c>
    </row>
    <row r="17" spans="1:4" ht="96.75" customHeight="1" thickBot="1" x14ac:dyDescent="0.3">
      <c r="A17" s="112" t="s">
        <v>776</v>
      </c>
      <c r="B17" s="249" t="str">
        <f>VLOOKUP($A$17,'Base de dados (Indicadores)'!$A$4:$L$80,5,FALSE)</f>
        <v>Compliance com a outorga para quantidade de lançamento de efluentes</v>
      </c>
      <c r="C17" s="249" t="str">
        <f>VLOOKUP($A$17,'Base de dados (Indicadores)'!$A$4:$L$80,6,FALSE)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D17" s="249" t="str">
        <f>VLOOKUP($A$17,'Base de dados (Indicadores)'!$A$4:$L$80,7,FALSE)</f>
        <v>WWF Water Risk Filter
Órgãos ambientais (resolução CONAMA)</v>
      </c>
    </row>
    <row r="18" spans="1:4" ht="4.5" customHeight="1" x14ac:dyDescent="0.25"/>
    <row r="19" spans="1:4" ht="15.75" x14ac:dyDescent="0.25">
      <c r="B19" s="162" t="s">
        <v>366</v>
      </c>
      <c r="C19" s="114"/>
      <c r="D19" s="114"/>
    </row>
    <row r="20" spans="1:4" x14ac:dyDescent="0.25">
      <c r="B20" s="100" t="s">
        <v>361</v>
      </c>
      <c r="C20" s="100" t="s">
        <v>362</v>
      </c>
      <c r="D20" s="100" t="s">
        <v>113</v>
      </c>
    </row>
    <row r="21" spans="1:4" ht="30" x14ac:dyDescent="0.25">
      <c r="A21" s="112" t="s">
        <v>208</v>
      </c>
      <c r="B21" s="105" t="str">
        <f>VLOOKUP($A$21,'Base de dados (Indicadores)'!$A$4:$L$80,5,FALSE)</f>
        <v>Gastos com cobrança pelo lançamento de efluente</v>
      </c>
      <c r="C21" s="105" t="str">
        <f>VLOOKUP($A$21,'Base de dados (Indicadores)'!$A$4:$L$80,6,FALSE)</f>
        <v>Gastos totais da empresa em R$ com lançamento de efluentes e gastos por m3 de efluentes</v>
      </c>
      <c r="D21" s="105" t="str">
        <f>VLOOKUP($A$21,'Base de dados (Indicadores)'!$A$4:$L$80,7,FALSE)</f>
        <v>CDP Water W1.4</v>
      </c>
    </row>
    <row r="22" spans="1:4" ht="120" x14ac:dyDescent="0.25">
      <c r="A22" s="112" t="s">
        <v>210</v>
      </c>
      <c r="B22" s="105" t="str">
        <f>VLOOKUP($A$22,'Base de dados (Indicadores)'!$A$4:$L$80,5,FALSE)</f>
        <v>Gastos necessários para tratar e prevenir a perda de qualidade da água em função de fontes de poluição difusa.</v>
      </c>
      <c r="C22" s="105" t="str">
        <f>VLOOKUP($A$22,'Base de dados (Indicadores)'!$A$4:$L$80,6,FALSE)</f>
        <v>Gastos (R$) com tratamento e ações necessárias para controlar ou eliminar as fontes de poluição difusa oriundas das atividades da empresa ou fontes de poluição difusa a montante que influenciam a água captada pela empresa (ex: estação de tratamento da água, conservação e restauração de áreas de mata ciliar ou nascentes ou tecnologias apra a redução da carga poluidora)</v>
      </c>
      <c r="D22" s="105" t="str">
        <f>VLOOKUP($A$22,'Base de dados (Indicadores)'!$A$4:$L$80,7,FALSE)</f>
        <v>TeSE (GVces)</v>
      </c>
    </row>
    <row r="23" spans="1:4" ht="34.5" customHeight="1" x14ac:dyDescent="0.25">
      <c r="A23" s="112" t="s">
        <v>655</v>
      </c>
      <c r="B23" s="105" t="str">
        <f>VLOOKUP($A$23,'Base de dados (Indicadores)'!$A$4:$L$80,5,FALSE)</f>
        <v xml:space="preserve">Impacto financeiro por suspensão de atividades devido a qualidade de água </v>
      </c>
      <c r="C23" s="105" t="str">
        <f>VLOOKUP($A$23,'Base de dados (Indicadores)'!$A$4:$L$80,6,FALSE)</f>
        <v>R$/ ano
R$ perda de produção/ano</v>
      </c>
      <c r="D23" s="105" t="str">
        <f>VLOOKUP($A$23,'Base de dados (Indicadores)'!$A$4:$L$80,7,FALSE)</f>
        <v>Consulta empresas</v>
      </c>
    </row>
    <row r="24" spans="1:4" ht="90" x14ac:dyDescent="0.25">
      <c r="A24" s="112" t="s">
        <v>693</v>
      </c>
      <c r="B24" s="105" t="str">
        <f>VLOOKUP($A$24,'Base de dados (Indicadores)'!$A$4:$L$80,5,FALSE)</f>
        <v>Impacto financeiro de incidentes relacionados à qualidade de água</v>
      </c>
      <c r="C24" s="105" t="str">
        <f>VLOOKUP($A$24,'Base de dados (Indicadores)'!$A$4:$L$80,6,FALSE)</f>
        <v>Sanções, multas, ordens de execução por violações de permissão de lançamento. 
Relação com o total de despesas operacional (DO) no ano de referência
Comparar com variação em relação ao ano de referência anterior</v>
      </c>
      <c r="D24" s="105" t="str">
        <f>VLOOKUP($A$24,'Base de dados (Indicadores)'!$A$4:$L$80,7,FALSE)</f>
        <v>CDP Water W7.1c</v>
      </c>
    </row>
    <row r="25" spans="1:4" ht="90" x14ac:dyDescent="0.25">
      <c r="A25" s="112" t="s">
        <v>644</v>
      </c>
      <c r="B25" s="105" t="str">
        <f>VLOOKUP($A$25,'Base de dados (Indicadores)'!$A$4:$L$80,5,FALSE)</f>
        <v>Investimentos em ações para a conservação da bacia hidrográfica</v>
      </c>
      <c r="C25" s="105" t="str">
        <f>VLOOKUP($A$25,'Base de dados (Indicadores)'!$A$4:$L$80,6,FALSE)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D25" s="105" t="str">
        <f>VLOOKUP($A$25,'Base de dados (Indicadores)'!$A$4:$L$80,7,FALSE)</f>
        <v>GRI G4-EN31/103
ISE AMB-A 16</v>
      </c>
    </row>
    <row r="26" spans="1:4" ht="4.5" customHeight="1" x14ac:dyDescent="0.25"/>
    <row r="27" spans="1:4" ht="15.75" x14ac:dyDescent="0.25">
      <c r="B27" s="162" t="s">
        <v>368</v>
      </c>
      <c r="C27" s="114"/>
      <c r="D27" s="114"/>
    </row>
    <row r="28" spans="1:4" x14ac:dyDescent="0.25">
      <c r="B28" s="100" t="s">
        <v>361</v>
      </c>
      <c r="C28" s="100" t="s">
        <v>362</v>
      </c>
      <c r="D28" s="100" t="s">
        <v>113</v>
      </c>
    </row>
    <row r="29" spans="1:4" ht="45" x14ac:dyDescent="0.25">
      <c r="A29" s="112" t="s">
        <v>428</v>
      </c>
      <c r="B29" s="105" t="str">
        <f>VLOOKUP($A$29,'Base de dados (Indicadores)'!$A$4:$L$80,5,FALSE)</f>
        <v>Magnitude dos impactos ambientais negativos significativos reais e potenciais, relativos a qualidade hídrica da empresa</v>
      </c>
      <c r="C29" s="105" t="str">
        <f>VLOOKUP($A$29,'Base de dados (Indicadores)'!$A$4:$L$80,6,FALSE)</f>
        <v>Perdas (m³) e custos (R$)
Medidas tomadas para redução de impacto</v>
      </c>
      <c r="D29" s="105" t="str">
        <f>VLOOKUP($A$29,'Base de dados (Indicadores)'!$A$4:$L$80,7,FALSE)</f>
        <v>CPD W1.4a
GRI G4-EN22/306-1
GRI G4-EN29/307-1</v>
      </c>
    </row>
    <row r="30" spans="1:4" ht="120" x14ac:dyDescent="0.25">
      <c r="A30" s="112" t="s">
        <v>541</v>
      </c>
      <c r="B30" s="105" t="str">
        <f>VLOOKUP($A$30,'Base de dados (Indicadores)'!$A$4:$L$80,5,FALSE)</f>
        <v>Qualidade do descarte de água (planejados e não planejadas)</v>
      </c>
      <c r="C30" s="105" t="str">
        <f>VLOOKUP($A$30,'Base de dados (Indicadores)'!$A$4:$L$80,6,FALSE)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Qualidade por destino (superfície, subterrânea)</v>
      </c>
      <c r="D30" s="105" t="str">
        <f>VLOOKUP($A$30,'Base de dados (Indicadores)'!$A$4:$L$80,7,FALSE)</f>
        <v xml:space="preserve">Órgãos ambientais (resolução CONAMA)
GRI G4-EN22/306-1
WWF Water Risk Filter 
TeSE (GVces)
</v>
      </c>
    </row>
    <row r="31" spans="1:4" ht="4.5" customHeight="1" x14ac:dyDescent="0.25">
      <c r="B31" s="63"/>
    </row>
    <row r="32" spans="1:4" ht="15.75" x14ac:dyDescent="0.25">
      <c r="B32" s="162" t="s">
        <v>369</v>
      </c>
      <c r="C32" s="114"/>
      <c r="D32" s="114"/>
    </row>
    <row r="33" spans="1:4" x14ac:dyDescent="0.25">
      <c r="B33" s="100" t="s">
        <v>361</v>
      </c>
      <c r="C33" s="100" t="s">
        <v>362</v>
      </c>
      <c r="D33" s="100" t="s">
        <v>113</v>
      </c>
    </row>
    <row r="34" spans="1:4" ht="45" x14ac:dyDescent="0.25">
      <c r="A34" s="112" t="s">
        <v>215</v>
      </c>
      <c r="B34" s="105" t="str">
        <f>VLOOKUP($A$34,'Base de dados (Indicadores)'!$A$4:$L$80,5,FALSE)</f>
        <v>Quantidade e qualidade das instalações de prestação de serviços de água, saneamento e higiene em pleno funcionamento para todos os trabalhadores</v>
      </c>
      <c r="C34" s="105" t="str">
        <f>VLOOKUP($A$34,'Base de dados (Indicadores)'!$A$4:$L$80,6,FALSE)</f>
        <v xml:space="preserve">Quantidade e qualidade desses serviços. Inclui acessibilidade para pessoas com deficiência. </v>
      </c>
      <c r="D34" s="105" t="str">
        <f>VLOOKUP($A$34,'Base de dados (Indicadores)'!$A$4:$L$80,7,FALSE)</f>
        <v>WWF Water Risk Filter</v>
      </c>
    </row>
    <row r="35" spans="1:4" ht="15" customHeight="1" x14ac:dyDescent="0.25"/>
  </sheetData>
  <mergeCells count="3">
    <mergeCell ref="B6:D6"/>
    <mergeCell ref="B7:D7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31"/>
  <sheetViews>
    <sheetView showGridLines="0" showRowColHeaders="0" zoomScaleNormal="100" workbookViewId="0">
      <selection activeCell="C30" sqref="C30"/>
    </sheetView>
  </sheetViews>
  <sheetFormatPr defaultRowHeight="15" x14ac:dyDescent="0.25"/>
  <cols>
    <col min="1" max="1" width="1.7109375" style="112" customWidth="1"/>
    <col min="2" max="4" width="49.7109375" customWidth="1"/>
    <col min="5" max="5" width="43.140625" customWidth="1"/>
    <col min="6" max="6" width="31.7109375" customWidth="1"/>
    <col min="7" max="9" width="30.5703125" customWidth="1"/>
  </cols>
  <sheetData>
    <row r="5" spans="1:6" ht="10.5" customHeight="1" x14ac:dyDescent="0.25"/>
    <row r="6" spans="1:6" ht="18.75" x14ac:dyDescent="0.3">
      <c r="B6" s="298" t="s">
        <v>398</v>
      </c>
      <c r="C6" s="298"/>
      <c r="D6" s="298"/>
    </row>
    <row r="7" spans="1:6" ht="29.25" customHeight="1" x14ac:dyDescent="0.25">
      <c r="B7" s="301" t="s">
        <v>517</v>
      </c>
      <c r="C7" s="301"/>
      <c r="D7" s="301"/>
      <c r="E7" s="117"/>
      <c r="F7" s="117"/>
    </row>
    <row r="8" spans="1:6" ht="54.95" customHeight="1" x14ac:dyDescent="0.25">
      <c r="B8" s="299" t="s">
        <v>498</v>
      </c>
      <c r="C8" s="300"/>
      <c r="D8" s="300"/>
    </row>
    <row r="9" spans="1:6" ht="15.75" x14ac:dyDescent="0.25">
      <c r="B9" s="162" t="s">
        <v>370</v>
      </c>
      <c r="C9" s="114"/>
      <c r="D9" s="114"/>
    </row>
    <row r="10" spans="1:6" ht="15.75" thickBot="1" x14ac:dyDescent="0.3">
      <c r="B10" s="100" t="s">
        <v>361</v>
      </c>
      <c r="C10" s="100" t="s">
        <v>362</v>
      </c>
      <c r="D10" s="100" t="s">
        <v>113</v>
      </c>
    </row>
    <row r="11" spans="1:6" ht="30" x14ac:dyDescent="0.25">
      <c r="A11" s="112" t="s">
        <v>137</v>
      </c>
      <c r="B11" s="102" t="str">
        <f>VLOOKUP($A$11,'Base de dados (Indicadores)'!$A$4:$L$80,5,FALSE)</f>
        <v>Impactos em imagem e reputação</v>
      </c>
      <c r="C11" s="103" t="str">
        <f>VLOOKUP($A$11,'Base de dados (Indicadores)'!$A$4:$L$80,6,FALSE)</f>
        <v>Número de aparições na mídia e repercussões sobre impacto e atuação da empresa em relação à água</v>
      </c>
      <c r="D11" s="104" t="str">
        <f>VLOOKUP($A$11,'Base de dados (Indicadores)'!$A$4:$L$80,7,FALSE)</f>
        <v>CDP Water - W1 e W3</v>
      </c>
    </row>
    <row r="12" spans="1:6" ht="30" x14ac:dyDescent="0.25">
      <c r="A12" s="112" t="s">
        <v>201</v>
      </c>
      <c r="B12" s="105" t="str">
        <f>VLOOKUP($A$12,'Base de dados (Indicadores)'!$A$4:$L$80,5,FALSE)</f>
        <v>Mecanismos para receber queixas e reclamações relativas a recursos hídricos</v>
      </c>
      <c r="C12" s="93" t="str">
        <f>VLOOKUP($A$12,'Base de dados (Indicadores)'!$A$4:$L$80,6,FALSE)</f>
        <v>Canais existentes para queixas e reclamações relativas a recursos hídricos</v>
      </c>
      <c r="D12" s="106" t="str">
        <f>VLOOKUP($A$12,'Base de dados (Indicadores)'!$A$4:$L$80,7,FALSE)</f>
        <v>GRI G4-EN34/103-2; WWF Water Risk Filter</v>
      </c>
    </row>
    <row r="13" spans="1:6" ht="45.75" thickBot="1" x14ac:dyDescent="0.3">
      <c r="A13" s="112" t="s">
        <v>441</v>
      </c>
      <c r="B13" s="107" t="str">
        <f>VLOOKUP($A$13,'Base de dados (Indicadores)'!$A$4:$L$80,5,FALSE)</f>
        <v>Número de queixas e reclamações relacionadas a recursos hídricos processadas e solucionadas por meio de mecanismo formal</v>
      </c>
      <c r="C13" s="108" t="str">
        <f>VLOOKUP($A$13,'Base de dados (Indicadores)'!$A$4:$L$80,6,FALSE)</f>
        <v>Número total de queixas e reclamações recebidas, processadas e solucionadas, específicas sobre recursos hídricos</v>
      </c>
      <c r="D13" s="109" t="str">
        <f>VLOOKUP($A$13,'Base de dados (Indicadores)'!$A$4:$L$80,7,FALSE)</f>
        <v>GRI G4-EN34/103-2</v>
      </c>
    </row>
    <row r="14" spans="1:6" ht="4.5" customHeight="1" x14ac:dyDescent="0.25"/>
    <row r="15" spans="1:6" ht="15.75" x14ac:dyDescent="0.25">
      <c r="B15" s="162" t="s">
        <v>371</v>
      </c>
      <c r="C15" s="114"/>
      <c r="D15" s="114"/>
    </row>
    <row r="16" spans="1:6" ht="15.75" thickBot="1" x14ac:dyDescent="0.3">
      <c r="B16" s="100" t="s">
        <v>361</v>
      </c>
      <c r="C16" s="100" t="s">
        <v>362</v>
      </c>
      <c r="D16" s="100" t="s">
        <v>113</v>
      </c>
    </row>
    <row r="17" spans="1:4" ht="75" x14ac:dyDescent="0.25">
      <c r="A17" s="112" t="s">
        <v>445</v>
      </c>
      <c r="B17" s="102" t="str">
        <f>VLOOKUP($A$17,'Base de dados (Indicadores)'!$A$4:$L$80,5,FALSE)</f>
        <v>Engajamento empresarial com atores da bacia e para discutir estratégias potenciais para reduzir seu impacto hídrico</v>
      </c>
      <c r="C17" s="103" t="str">
        <f>VLOOKUP($A$17,'Base de dados (Indicadores)'!$A$4:$L$80,6,FALSE)</f>
        <v>Número, quantidade e perfil de atores envolvidos, e tipos de ações de engajamento realizadas com atores da bacia para:
-mapeamento de necessidades a serem atendidas
-oportunidades para redução do impacto hídrico</v>
      </c>
      <c r="D17" s="104" t="str">
        <f>VLOOKUP($A$17,'Base de dados (Indicadores)'!$A$4:$L$80,7,FALSE)</f>
        <v>PF - 16.14; UN Global Compact-Oxfam Poverty Footprint
WWF Water Risk Filter</v>
      </c>
    </row>
    <row r="18" spans="1:4" ht="45" x14ac:dyDescent="0.25">
      <c r="A18" s="112" t="s">
        <v>204</v>
      </c>
      <c r="B18" s="105" t="str">
        <f>VLOOKUP($A$18,'Base de dados (Indicadores)'!$A$4:$L$80,5,FALSE)</f>
        <v>Participação ativa em Comitês de Bacia</v>
      </c>
      <c r="C18" s="93" t="str">
        <f>VLOOKUP($A$18,'Base de dados (Indicadores)'!$A$4:$L$80,6,FALSE)</f>
        <v>Número de reuniões que a empresa participa
Papel claro assumido pela empresa no Comitê
Níveis de gestão da empresa que participa do Comitê</v>
      </c>
      <c r="D18" s="106" t="str">
        <f>VLOOKUP($A$18,'Base de dados (Indicadores)'!$A$4:$L$80,7,FALSE)</f>
        <v>WWF Water Risk Filter,
CDP - Water W2.7</v>
      </c>
    </row>
    <row r="19" spans="1:4" ht="45" x14ac:dyDescent="0.25">
      <c r="A19" s="112" t="s">
        <v>447</v>
      </c>
      <c r="B19" s="105" t="str">
        <f>VLOOKUP($A$19,'Base de dados (Indicadores)'!$A$4:$L$80,5,FALSE)</f>
        <v>Participação em redes de organizações que discutem o tema</v>
      </c>
      <c r="C19" s="93" t="str">
        <f>VLOOKUP($A$19,'Base de dados (Indicadores)'!$A$4:$L$80,6,FALSE)</f>
        <v>Número e descrição das redes nacionais e internacionais em que a empresa atua relacionadas ao tema</v>
      </c>
      <c r="D19" s="106" t="str">
        <f>VLOOKUP($A$19,'Base de dados (Indicadores)'!$A$4:$L$80,7,FALSE)</f>
        <v>CEBDS</v>
      </c>
    </row>
    <row r="20" spans="1:4" ht="150.75" thickBot="1" x14ac:dyDescent="0.3">
      <c r="A20" s="112" t="s">
        <v>629</v>
      </c>
      <c r="B20" s="107" t="str">
        <f>VLOOKUP($A$20,'Base de dados (Indicadores)'!$A$4:$L$80,5,FALSE)</f>
        <v>Fortalecimento de capacidades institucionais empresariais para participação na gestão de recursos hídricos</v>
      </c>
      <c r="C20" s="108" t="str">
        <f>VLOOKUP($A$20,'Base de dados (Indicadores)'!$A$4:$L$80,6,FALSE)</f>
        <v>Número, quantidade e perfil de atores envolvidos, e tipos de ações de fortalecimento realizadas com colaboradores envolvidos na gestão de recursos hídricos, para questões como:
-análises e diagnósticos, monitoramento e avaliação de ações, políticas e sistemas de gestão de recursos hídricos
-participação em espaços coletivos
-fatores intangíveis, como arranjos e habilidades sociais, valores, processos e hábitos</v>
      </c>
      <c r="D20" s="109" t="str">
        <f>VLOOKUP($A$20,'Base de dados (Indicadores)'!$A$4:$L$80,7,FALSE)</f>
        <v>OCDE Water Governance Principles</v>
      </c>
    </row>
    <row r="21" spans="1:4" ht="4.5" customHeight="1" x14ac:dyDescent="0.25"/>
    <row r="22" spans="1:4" ht="15.75" x14ac:dyDescent="0.25">
      <c r="B22" s="162" t="s">
        <v>371</v>
      </c>
      <c r="C22" s="114"/>
      <c r="D22" s="114"/>
    </row>
    <row r="23" spans="1:4" ht="15.75" thickBot="1" x14ac:dyDescent="0.3">
      <c r="B23" s="100" t="s">
        <v>361</v>
      </c>
      <c r="C23" s="100" t="s">
        <v>362</v>
      </c>
      <c r="D23" s="100" t="s">
        <v>113</v>
      </c>
    </row>
    <row r="24" spans="1:4" ht="90" x14ac:dyDescent="0.25">
      <c r="A24" s="112" t="s">
        <v>606</v>
      </c>
      <c r="B24" s="102" t="str">
        <f>VLOOKUP($A$24,'Base de dados (Indicadores)'!$A$4:$L$80,5,FALSE)</f>
        <v>Plano de contingência para problemas de suprimento e de qualidade da água</v>
      </c>
      <c r="C24" s="103" t="str">
        <f>VLOOKUP($A$24,'Base de dados (Indicadores)'!$A$4:$L$80,6,FALSE)</f>
        <v>Existência de plano de contingência atualizado que, por meio de uma avaliação técnica qualitativa, atende o objetivo de treinar, organizar, orientar, facilitar, agilizar e uniformizar as ações necessárias às respostas de controle e combate às ocorrências anormais.</v>
      </c>
      <c r="D24" s="104" t="str">
        <f>VLOOKUP($A$24,'Base de dados (Indicadores)'!$A$4:$L$80,7,FALSE)</f>
        <v>CEBDS
WWF Water Risk Filter</v>
      </c>
    </row>
    <row r="25" spans="1:4" ht="120" x14ac:dyDescent="0.25">
      <c r="A25" s="112" t="s">
        <v>199</v>
      </c>
      <c r="B25" s="105" t="str">
        <f>VLOOKUP($A$25,'Base de dados (Indicadores)'!$A$4:$L$80,5,FALSE)</f>
        <v xml:space="preserve">Existência de política empresarial com medidas voluntárias de gestão de recursos hídricos                                                                         </v>
      </c>
      <c r="C25" s="93" t="str">
        <f>VLOOKUP($A$25,'Base de dados (Indicadores)'!$A$4:$L$80,6,FALSE)</f>
        <v>Especificidade para o tratamento do tema 'recursos hídricos', Avaliação qualitativa sobre: - existência de meios definidos e atribuição de responsabilidades para implementação, ligação da política com processos estabelecidos na gestão empresarial, abrangência da política na operação                                           
Nível de implementação: % de medidas implementadas</v>
      </c>
      <c r="D25" s="106" t="str">
        <f>VLOOKUP($A$25,'Base de dados (Indicadores)'!$A$4:$L$80,7,FALSE)</f>
        <v>WWF Water Risk Filter</v>
      </c>
    </row>
    <row r="26" spans="1:4" ht="30.75" thickBot="1" x14ac:dyDescent="0.3">
      <c r="A26" s="112" t="s">
        <v>202</v>
      </c>
      <c r="B26" s="107" t="str">
        <f>VLOOKUP($A$26,'Base de dados (Indicadores)'!$A$4:$L$80,5,FALSE)</f>
        <v>Níveis de gestão com responsabilidade direta sobre a água</v>
      </c>
      <c r="C26" s="108" t="str">
        <f>VLOOKUP($A$26,'Base de dados (Indicadores)'!$A$4:$L$80,6,FALSE)</f>
        <v>Descrição dos cargos e funções com responsabilidade direta sobre a água</v>
      </c>
      <c r="D26" s="109" t="str">
        <f>VLOOKUP($A$26,'Base de dados (Indicadores)'!$A$4:$L$80,7,FALSE)</f>
        <v>CDP Water - W6.1</v>
      </c>
    </row>
    <row r="27" spans="1:4" ht="4.5" customHeight="1" x14ac:dyDescent="0.25"/>
    <row r="28" spans="1:4" ht="15.75" x14ac:dyDescent="0.25">
      <c r="B28" s="162" t="s">
        <v>372</v>
      </c>
      <c r="C28" s="114"/>
      <c r="D28" s="114"/>
    </row>
    <row r="29" spans="1:4" ht="15.75" thickBot="1" x14ac:dyDescent="0.3">
      <c r="B29" s="100" t="s">
        <v>361</v>
      </c>
      <c r="C29" s="100" t="s">
        <v>362</v>
      </c>
      <c r="D29" s="100" t="s">
        <v>113</v>
      </c>
    </row>
    <row r="30" spans="1:4" ht="105" x14ac:dyDescent="0.25">
      <c r="A30" s="112" t="s">
        <v>195</v>
      </c>
      <c r="B30" s="102" t="str">
        <f>VLOOKUP($A$30,'Base de dados (Indicadores)'!$A$4:$L$80,5,FALSE)</f>
        <v>Informações disponibilizadas em relação aos compromissos voluntários assumidos pela empresa junto a seus diferentes stakeholders</v>
      </c>
      <c r="C30" s="103" t="str">
        <f>VLOOKUP($A$30,'Base de dados (Indicadores)'!$A$4:$L$80,6,FALSE)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  <c r="D30" s="104" t="str">
        <f>VLOOKUP($A$30,'Base de dados (Indicadores)'!$A$4:$L$80,6,FALSE)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</row>
    <row r="31" spans="1:4" ht="30.75" thickBot="1" x14ac:dyDescent="0.3">
      <c r="A31" s="112" t="s">
        <v>617</v>
      </c>
      <c r="B31" s="107" t="str">
        <f>VLOOKUP($A$31,'Base de dados (Indicadores)'!$A$4:$L$80,5,FALSE)</f>
        <v>Comunicação e acesso à informação sobre desempenho em relação à gestão de recursos hídricos</v>
      </c>
      <c r="C31" s="108" t="str">
        <f>VLOOKUP($A$31,'Base de dados (Indicadores)'!$A$4:$L$80,6,FALSE)</f>
        <v>Canais e meios de comunicação utilizados
Partes interessadas alcançadas pela comunicação</v>
      </c>
      <c r="D31" s="109" t="str">
        <f>VLOOKUP($A$31,'Base de dados (Indicadores)'!$A$4:$L$80,6,FALSE)</f>
        <v>Canais e meios de comunicação utilizados
Partes interessadas alcançadas pela comunicação</v>
      </c>
    </row>
  </sheetData>
  <mergeCells count="3">
    <mergeCell ref="B6:D6"/>
    <mergeCell ref="B7:D7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showRowColHeaders="0" workbookViewId="0">
      <selection activeCell="A29" sqref="A29:XFD57"/>
    </sheetView>
  </sheetViews>
  <sheetFormatPr defaultRowHeight="15" x14ac:dyDescent="0.25"/>
  <cols>
    <col min="1" max="1" width="1.7109375" customWidth="1"/>
    <col min="2" max="4" width="49.7109375" customWidth="1"/>
    <col min="5" max="5" width="21.85546875" customWidth="1"/>
    <col min="6" max="6" width="21.5703125" customWidth="1"/>
    <col min="7" max="7" width="16.140625" customWidth="1"/>
    <col min="8" max="8" width="13.42578125" customWidth="1"/>
    <col min="9" max="9" width="26" customWidth="1"/>
    <col min="10" max="10" width="27.7109375" customWidth="1"/>
    <col min="11" max="11" width="19.85546875" customWidth="1"/>
    <col min="12" max="12" width="33.85546875" customWidth="1"/>
    <col min="13" max="13" width="10.7109375" customWidth="1"/>
    <col min="14" max="14" width="18" customWidth="1"/>
    <col min="15" max="15" width="21.140625" customWidth="1"/>
    <col min="16" max="17" width="15.28515625" customWidth="1"/>
    <col min="18" max="18" width="18.42578125" customWidth="1"/>
    <col min="19" max="19" width="27.85546875" customWidth="1"/>
    <col min="20" max="20" width="31" customWidth="1"/>
    <col min="21" max="21" width="29.5703125" customWidth="1"/>
    <col min="22" max="22" width="32.7109375" customWidth="1"/>
    <col min="23" max="23" width="21.7109375" customWidth="1"/>
    <col min="24" max="24" width="24.85546875" customWidth="1"/>
    <col min="25" max="25" width="35.7109375" customWidth="1"/>
    <col min="26" max="26" width="38.85546875" customWidth="1"/>
    <col min="27" max="29" width="10.7109375" customWidth="1"/>
    <col min="30" max="30" width="55.7109375" bestFit="1" customWidth="1"/>
    <col min="31" max="31" width="46.85546875" bestFit="1" customWidth="1"/>
    <col min="32" max="32" width="35.5703125" customWidth="1"/>
    <col min="33" max="33" width="130.140625" bestFit="1" customWidth="1"/>
    <col min="34" max="34" width="70" bestFit="1" customWidth="1"/>
    <col min="35" max="35" width="74.28515625" bestFit="1" customWidth="1"/>
    <col min="36" max="36" width="75.7109375" customWidth="1"/>
    <col min="37" max="37" width="48.85546875" customWidth="1"/>
    <col min="38" max="38" width="78.7109375" bestFit="1" customWidth="1"/>
    <col min="39" max="39" width="31.85546875" customWidth="1"/>
    <col min="40" max="40" width="26.5703125" customWidth="1"/>
    <col min="41" max="41" width="60.140625" customWidth="1"/>
    <col min="42" max="42" width="56.7109375" customWidth="1"/>
    <col min="43" max="43" width="28" customWidth="1"/>
    <col min="44" max="44" width="27.7109375" bestFit="1" customWidth="1"/>
    <col min="45" max="45" width="21.140625" customWidth="1"/>
    <col min="46" max="46" width="49.7109375" customWidth="1"/>
    <col min="47" max="47" width="21.140625" customWidth="1"/>
    <col min="48" max="48" width="84" customWidth="1"/>
    <col min="49" max="49" width="85.28515625" customWidth="1"/>
    <col min="50" max="50" width="247.85546875" bestFit="1" customWidth="1"/>
    <col min="51" max="51" width="255.7109375" bestFit="1" customWidth="1"/>
    <col min="52" max="52" width="112.5703125" bestFit="1" customWidth="1"/>
    <col min="53" max="53" width="138.7109375" bestFit="1" customWidth="1"/>
    <col min="54" max="54" width="125.28515625" customWidth="1"/>
    <col min="55" max="55" width="140" bestFit="1" customWidth="1"/>
    <col min="56" max="56" width="126.5703125" bestFit="1" customWidth="1"/>
    <col min="57" max="57" width="59.85546875" bestFit="1" customWidth="1"/>
    <col min="58" max="58" width="96.85546875" bestFit="1" customWidth="1"/>
    <col min="59" max="59" width="72.140625" bestFit="1" customWidth="1"/>
    <col min="60" max="60" width="32.85546875" customWidth="1"/>
    <col min="61" max="61" width="56" customWidth="1"/>
    <col min="62" max="62" width="18.42578125" bestFit="1" customWidth="1"/>
    <col min="63" max="63" width="193.7109375" bestFit="1" customWidth="1"/>
    <col min="64" max="64" width="175.42578125" bestFit="1" customWidth="1"/>
    <col min="65" max="65" width="92.7109375" bestFit="1" customWidth="1"/>
    <col min="66" max="66" width="88.28515625" customWidth="1"/>
    <col min="67" max="67" width="97.7109375" bestFit="1" customWidth="1"/>
    <col min="68" max="68" width="36" bestFit="1" customWidth="1"/>
    <col min="69" max="69" width="74.42578125" customWidth="1"/>
    <col min="70" max="70" width="55.5703125" customWidth="1"/>
    <col min="71" max="71" width="95.42578125" bestFit="1" customWidth="1"/>
    <col min="72" max="72" width="31" customWidth="1"/>
    <col min="73" max="73" width="83.140625" customWidth="1"/>
    <col min="74" max="74" width="114.85546875" bestFit="1" customWidth="1"/>
    <col min="75" max="75" width="54" customWidth="1"/>
    <col min="76" max="76" width="57.28515625" customWidth="1"/>
    <col min="77" max="77" width="169.42578125" bestFit="1" customWidth="1"/>
    <col min="78" max="78" width="32.7109375" customWidth="1"/>
    <col min="79" max="79" width="36.7109375" customWidth="1"/>
    <col min="80" max="80" width="125.5703125" bestFit="1" customWidth="1"/>
    <col min="81" max="81" width="43.140625" bestFit="1" customWidth="1"/>
    <col min="82" max="82" width="38.28515625" customWidth="1"/>
    <col min="83" max="83" width="24.85546875" customWidth="1"/>
    <col min="84" max="84" width="88.5703125" bestFit="1" customWidth="1"/>
    <col min="85" max="85" width="111.7109375" bestFit="1" customWidth="1"/>
    <col min="86" max="86" width="118.85546875" bestFit="1" customWidth="1"/>
    <col min="87" max="87" width="122.42578125" customWidth="1"/>
    <col min="88" max="88" width="38.85546875" customWidth="1"/>
    <col min="89" max="89" width="10.7109375" customWidth="1"/>
    <col min="90" max="95" width="255.7109375" bestFit="1" customWidth="1"/>
    <col min="96" max="96" width="18.42578125" bestFit="1" customWidth="1"/>
    <col min="97" max="97" width="38.28515625" bestFit="1" customWidth="1"/>
    <col min="98" max="98" width="24.85546875" bestFit="1" customWidth="1"/>
    <col min="99" max="99" width="16.42578125" bestFit="1" customWidth="1"/>
    <col min="100" max="100" width="10.7109375" bestFit="1" customWidth="1"/>
  </cols>
  <sheetData>
    <row r="1" spans="1:6" x14ac:dyDescent="0.25">
      <c r="A1" s="158"/>
    </row>
    <row r="2" spans="1:6" x14ac:dyDescent="0.25">
      <c r="A2" s="158"/>
    </row>
    <row r="3" spans="1:6" x14ac:dyDescent="0.25">
      <c r="A3" s="158"/>
    </row>
    <row r="4" spans="1:6" ht="18.75" customHeight="1" x14ac:dyDescent="0.25">
      <c r="A4" s="159"/>
      <c r="B4" s="98"/>
    </row>
    <row r="5" spans="1:6" ht="18.75" x14ac:dyDescent="0.3">
      <c r="A5" s="158"/>
      <c r="B5" s="298" t="s">
        <v>399</v>
      </c>
      <c r="C5" s="298"/>
      <c r="D5" s="298"/>
    </row>
    <row r="6" spans="1:6" ht="32.25" customHeight="1" x14ac:dyDescent="0.25">
      <c r="A6" s="158"/>
      <c r="B6" s="301" t="s">
        <v>519</v>
      </c>
      <c r="C6" s="301"/>
      <c r="D6" s="301"/>
      <c r="E6" s="161"/>
      <c r="F6" s="161"/>
    </row>
    <row r="7" spans="1:6" ht="18.75" x14ac:dyDescent="0.3">
      <c r="A7" s="158"/>
      <c r="B7" s="99"/>
      <c r="C7" s="99"/>
      <c r="D7" s="99"/>
      <c r="E7" s="75"/>
      <c r="F7" s="75"/>
    </row>
    <row r="8" spans="1:6" ht="54.95" customHeight="1" x14ac:dyDescent="0.25">
      <c r="A8" s="158"/>
      <c r="B8" s="299" t="s">
        <v>520</v>
      </c>
      <c r="C8" s="300"/>
      <c r="D8" s="300"/>
      <c r="E8" s="75"/>
      <c r="F8" s="75"/>
    </row>
    <row r="9" spans="1:6" ht="4.5" customHeight="1" x14ac:dyDescent="0.25">
      <c r="A9" s="160"/>
      <c r="B9" s="185"/>
      <c r="C9" s="1"/>
      <c r="D9" s="1"/>
    </row>
    <row r="10" spans="1:6" ht="18.75" x14ac:dyDescent="0.25">
      <c r="A10" s="160"/>
      <c r="B10" s="250" t="s">
        <v>365</v>
      </c>
      <c r="C10" s="186"/>
      <c r="D10" s="186"/>
    </row>
    <row r="11" spans="1:6" x14ac:dyDescent="0.25">
      <c r="A11" s="160"/>
      <c r="B11" s="187" t="s">
        <v>361</v>
      </c>
      <c r="C11" s="187" t="s">
        <v>362</v>
      </c>
      <c r="D11" s="187" t="s">
        <v>113</v>
      </c>
    </row>
    <row r="12" spans="1:6" ht="135" x14ac:dyDescent="0.25">
      <c r="A12" s="159" t="s">
        <v>80</v>
      </c>
      <c r="B12" s="188" t="str">
        <f>VLOOKUP($A$12,'Base de dados (Indicadores)'!$A$4:$L$80,5,FALSE)</f>
        <v>Disponibilidade hídrica da bacia</v>
      </c>
      <c r="C12" s="188" t="str">
        <f>VLOOKUP($A$12,'Base de dados (Indicadores)'!$A$4:$L$80,6,FALSE)</f>
        <v xml:space="preserve">Relação entre quantidade de água disponível (m³) e demanda de recursos hídricos na bacia (m³)
Disponibilidade em relação à vazão de referência (cap.a fio) e/ou ao volume de regularização (reservatórios)
Variação sazonal (por período) 
Período crítico (mês de inicio e fim)
</v>
      </c>
      <c r="D12" s="188" t="str">
        <f>VLOOKUP($A$12,'Base de dados (Indicadores)'!$A$4:$L$80,7,FALSE)</f>
        <v>WWF Water Risk Filter</v>
      </c>
    </row>
    <row r="13" spans="1:6" ht="4.5" customHeight="1" x14ac:dyDescent="0.25">
      <c r="A13" s="159"/>
      <c r="B13" s="185"/>
      <c r="C13" s="185"/>
      <c r="D13" s="185"/>
    </row>
    <row r="14" spans="1:6" ht="18.75" x14ac:dyDescent="0.25">
      <c r="A14" s="158"/>
      <c r="B14" s="250" t="s">
        <v>367</v>
      </c>
      <c r="C14" s="186"/>
      <c r="D14" s="186"/>
    </row>
    <row r="15" spans="1:6" x14ac:dyDescent="0.25">
      <c r="A15" s="158"/>
      <c r="B15" s="187" t="s">
        <v>361</v>
      </c>
      <c r="C15" s="187" t="s">
        <v>362</v>
      </c>
      <c r="D15" s="187" t="s">
        <v>113</v>
      </c>
    </row>
    <row r="16" spans="1:6" ht="30" x14ac:dyDescent="0.25">
      <c r="A16" s="158" t="s">
        <v>546</v>
      </c>
      <c r="B16" s="188" t="str">
        <f>VLOOKUP($A$16,'Base de dados (Indicadores)'!$A$4:$L$80,5,FALSE)</f>
        <v xml:space="preserve">Perdas físicas no sistema de abastecimento de água </v>
      </c>
      <c r="C16" s="188" t="str">
        <f>VLOOKUP($A$16,'Base de dados (Indicadores)'!$A$4:$L$80,6,FALSE)</f>
        <v>Quantidade total de perdas no período (m³) / quantidade total distribuída no perído (m³)</v>
      </c>
      <c r="D16" s="188" t="str">
        <f>VLOOKUP($A$16,'Base de dados (Indicadores)'!$A$4:$L$80,7,FALSE)</f>
        <v>WWF Water Risk Filter</v>
      </c>
    </row>
    <row r="17" spans="1:4" ht="4.5" customHeight="1" x14ac:dyDescent="0.25">
      <c r="A17" s="158"/>
      <c r="B17" s="1"/>
      <c r="C17" s="1"/>
      <c r="D17" s="1"/>
    </row>
    <row r="18" spans="1:4" ht="18.75" x14ac:dyDescent="0.25">
      <c r="A18" s="158"/>
      <c r="B18" s="250" t="s">
        <v>368</v>
      </c>
      <c r="C18" s="186"/>
      <c r="D18" s="186"/>
    </row>
    <row r="19" spans="1:4" x14ac:dyDescent="0.25">
      <c r="A19" s="158"/>
      <c r="B19" s="187" t="s">
        <v>361</v>
      </c>
      <c r="C19" s="187" t="s">
        <v>362</v>
      </c>
      <c r="D19" s="187" t="s">
        <v>113</v>
      </c>
    </row>
    <row r="20" spans="1:4" ht="75" customHeight="1" x14ac:dyDescent="0.25">
      <c r="A20" s="158" t="s">
        <v>689</v>
      </c>
      <c r="B20" s="188" t="str">
        <f>VLOOKUP($A$20,'Base de dados (Indicadores)'!$A$4:$L$80,5,FALSE)</f>
        <v xml:space="preserve">Custo para outros usuários da bacia da água indisponibilizada pela empresa. </v>
      </c>
      <c r="C20" s="188" t="str">
        <f>VLOOKUP($A$20,'Base de dados (Indicadores)'!$A$4:$L$80,6,FALSE)</f>
        <v xml:space="preserve">Custo de reposição: balanço hídrico (água captada - água devolvida) multiplicado pelo preço da água importada, isto é trazida de outra bacia. Deve-se somar os custos de logísticas para a importação da água. A DEVESE (FGVCes, 2015), sugere método para este cálculo. </v>
      </c>
      <c r="D20" s="188" t="str">
        <f>VLOOKUP($A$20,'Base de dados (Indicadores)'!$A$4:$L$80,7,FALSE)</f>
        <v>TeSE (GVces)</v>
      </c>
    </row>
    <row r="21" spans="1:4" ht="35.25" customHeight="1" x14ac:dyDescent="0.25">
      <c r="A21" s="158" t="s">
        <v>642</v>
      </c>
      <c r="B21" s="188" t="str">
        <f>VLOOKUP($A$21,'Base de dados (Indicadores)'!$A$4:$L$80,5,FALSE)</f>
        <v xml:space="preserve">Corpos hídricos impactados por descartes e drenagem de água realizados pela organização, visando compreender o impacto na vulnerabilidade da bacia afetada. </v>
      </c>
      <c r="C21" s="188" t="str">
        <f>VLOOKUP($A$21,'Base de dados (Indicadores)'!$A$4:$L$80,6,FALSE)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D21" s="188" t="str">
        <f>VLOOKUP($A$21,'Base de dados (Indicadores)'!$A$4:$L$80,7,FALSE)</f>
        <v>GRI G4-EN26/306-5 e EN11/304-1
WWF Water Risk Filter</v>
      </c>
    </row>
    <row r="22" spans="1:4" ht="60" x14ac:dyDescent="0.25">
      <c r="A22" s="158" t="s">
        <v>223</v>
      </c>
      <c r="B22" s="188" t="str">
        <f>VLOOKUP($A$22,'Base de dados (Indicadores)'!$A$4:$L$80,5,FALSE)</f>
        <v>Quantidade de água utilizada e indisponibilizada pela empresa para outros usuários na bacia (balanço hídrico ou uso consuntivo)</v>
      </c>
      <c r="C22" s="188" t="str">
        <f>VLOOKUP($A$22,'Base de dados (Indicadores)'!$A$4:$L$80,6,FALSE)</f>
        <v xml:space="preserve">Balanço hídrico ou uso consuntivo  (m³ ): quantidade captada - quantidade devolvida para a mesma micro bacia em um curto espaço de tempo.
</v>
      </c>
      <c r="D22" s="188" t="str">
        <f>VLOOKUP($A$22,'Base de dados (Indicadores)'!$A$4:$L$80,7,FALSE)</f>
        <v>GEMI Local Water Tool
GRI- G4-EN9/303-2
WWF Water Risk Filter     TeSE (GVces)
CDP Water W1.2b</v>
      </c>
    </row>
    <row r="23" spans="1:4" ht="4.5" customHeight="1" x14ac:dyDescent="0.25">
      <c r="A23" s="158"/>
      <c r="B23" s="1"/>
      <c r="C23" s="1"/>
      <c r="D23" s="1"/>
    </row>
    <row r="24" spans="1:4" ht="18.75" x14ac:dyDescent="0.25">
      <c r="A24" s="158"/>
      <c r="B24" s="250" t="s">
        <v>369</v>
      </c>
      <c r="C24" s="186"/>
      <c r="D24" s="186"/>
    </row>
    <row r="25" spans="1:4" x14ac:dyDescent="0.25">
      <c r="A25" s="158"/>
      <c r="B25" s="187" t="s">
        <v>361</v>
      </c>
      <c r="C25" s="187" t="s">
        <v>362</v>
      </c>
      <c r="D25" s="187" t="s">
        <v>113</v>
      </c>
    </row>
    <row r="26" spans="1:4" ht="60" customHeight="1" x14ac:dyDescent="0.25">
      <c r="A26" s="158" t="s">
        <v>696</v>
      </c>
      <c r="B26" s="188" t="str">
        <f>VLOOKUP($A$26,'Base de dados (Indicadores)'!$A$4:$L$80,5,FALSE)</f>
        <v>Áreas de proteção obrigatórias e voluntárias que visam à proteção da bacia hidrográfica e da disponibilidade hídrica</v>
      </c>
      <c r="C26" s="188" t="str">
        <f>VLOOKUP($A$26,'Base de dados (Indicadores)'!$A$4:$L$80,6,FALSE)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D26" s="188" t="str">
        <f>VLOOKUP($A$26,'Base de dados (Indicadores)'!$A$4:$L$80,7,FALSE)</f>
        <v>WWF Water Risk Filter</v>
      </c>
    </row>
    <row r="27" spans="1:4" ht="60" customHeight="1" x14ac:dyDescent="0.25">
      <c r="A27" s="158" t="s">
        <v>228</v>
      </c>
      <c r="B27" s="188" t="str">
        <f>VLOOKUP($A$27,'Base de dados (Indicadores)'!$A$4:$L$80,5,FALSE)</f>
        <v>Vulnerabilidade do ecossistema aquático</v>
      </c>
      <c r="C27" s="188" t="str">
        <f>VLOOKUP($A$27,'Base de dados (Indicadores)'!$A$4:$L$80,6,FALSE)</f>
        <v xml:space="preserve">Pode ser um indicador composto calculado a partir de métricas de disponibilidade e à qualidade hidrica, por exemplo: alterações e eventos climáticos (atuais e futuros), crescimento populacional, etc. </v>
      </c>
      <c r="D27" s="188" t="str">
        <f>VLOOKUP($A$27,'Base de dados (Indicadores)'!$A$4:$L$80,7,FALSE)</f>
        <v>WWF Water risk filter</v>
      </c>
    </row>
    <row r="28" spans="1:4" ht="15" customHeight="1" x14ac:dyDescent="0.25">
      <c r="A28" s="158"/>
      <c r="B28" s="1"/>
      <c r="C28" s="1"/>
      <c r="D28" s="1"/>
    </row>
    <row r="29" spans="1:4" x14ac:dyDescent="0.25">
      <c r="A29" s="158"/>
    </row>
  </sheetData>
  <mergeCells count="3">
    <mergeCell ref="B5:D5"/>
    <mergeCell ref="B6:D6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showGridLines="0" showRowColHeaders="0" workbookViewId="0">
      <selection activeCell="A22" sqref="A22:XFD36"/>
    </sheetView>
  </sheetViews>
  <sheetFormatPr defaultRowHeight="15" x14ac:dyDescent="0.25"/>
  <cols>
    <col min="1" max="1" width="1.7109375" customWidth="1"/>
    <col min="2" max="4" width="49.7109375" customWidth="1"/>
    <col min="5" max="5" width="21.85546875" customWidth="1"/>
    <col min="6" max="6" width="21.5703125" customWidth="1"/>
    <col min="7" max="7" width="16.140625" customWidth="1"/>
    <col min="8" max="8" width="13.42578125" customWidth="1"/>
    <col min="9" max="9" width="26" customWidth="1"/>
    <col min="10" max="10" width="27.7109375" customWidth="1"/>
    <col min="11" max="11" width="19.85546875" customWidth="1"/>
    <col min="12" max="12" width="33.85546875" customWidth="1"/>
    <col min="13" max="13" width="10.7109375" customWidth="1"/>
    <col min="14" max="14" width="18" customWidth="1"/>
    <col min="15" max="15" width="21.140625" customWidth="1"/>
    <col min="16" max="17" width="15.28515625" customWidth="1"/>
    <col min="18" max="18" width="18.42578125" customWidth="1"/>
    <col min="19" max="19" width="27.85546875" customWidth="1"/>
    <col min="20" max="20" width="31" customWidth="1"/>
    <col min="21" max="21" width="29.5703125" customWidth="1"/>
    <col min="22" max="22" width="32.7109375" customWidth="1"/>
    <col min="23" max="23" width="21.7109375" customWidth="1"/>
    <col min="24" max="24" width="24.85546875" customWidth="1"/>
    <col min="25" max="25" width="35.7109375" customWidth="1"/>
    <col min="26" max="26" width="38.85546875" customWidth="1"/>
    <col min="27" max="29" width="10.7109375" customWidth="1"/>
    <col min="30" max="30" width="55.7109375" bestFit="1" customWidth="1"/>
    <col min="31" max="31" width="46.85546875" bestFit="1" customWidth="1"/>
    <col min="32" max="32" width="35.5703125" customWidth="1"/>
    <col min="33" max="33" width="130.140625" bestFit="1" customWidth="1"/>
    <col min="34" max="34" width="70" bestFit="1" customWidth="1"/>
    <col min="35" max="35" width="74.28515625" bestFit="1" customWidth="1"/>
    <col min="36" max="36" width="75.7109375" customWidth="1"/>
    <col min="37" max="37" width="48.85546875" customWidth="1"/>
    <col min="38" max="38" width="78.7109375" bestFit="1" customWidth="1"/>
    <col min="39" max="39" width="31.85546875" customWidth="1"/>
    <col min="40" max="40" width="26.5703125" customWidth="1"/>
    <col min="41" max="41" width="60.140625" customWidth="1"/>
    <col min="42" max="42" width="56.7109375" customWidth="1"/>
    <col min="43" max="43" width="28" customWidth="1"/>
    <col min="44" max="44" width="27.7109375" bestFit="1" customWidth="1"/>
    <col min="45" max="45" width="21.140625" customWidth="1"/>
    <col min="46" max="46" width="49.7109375" customWidth="1"/>
    <col min="47" max="47" width="21.140625" customWidth="1"/>
    <col min="48" max="48" width="84" customWidth="1"/>
    <col min="49" max="49" width="85.28515625" customWidth="1"/>
    <col min="50" max="50" width="247.85546875" bestFit="1" customWidth="1"/>
    <col min="51" max="51" width="255.7109375" bestFit="1" customWidth="1"/>
    <col min="52" max="52" width="112.5703125" bestFit="1" customWidth="1"/>
    <col min="53" max="53" width="138.7109375" bestFit="1" customWidth="1"/>
    <col min="54" max="54" width="125.28515625" customWidth="1"/>
    <col min="55" max="55" width="140" bestFit="1" customWidth="1"/>
    <col min="56" max="56" width="126.5703125" bestFit="1" customWidth="1"/>
    <col min="57" max="57" width="59.85546875" bestFit="1" customWidth="1"/>
    <col min="58" max="58" width="96.85546875" bestFit="1" customWidth="1"/>
    <col min="59" max="59" width="72.140625" bestFit="1" customWidth="1"/>
    <col min="60" max="60" width="32.85546875" customWidth="1"/>
    <col min="61" max="61" width="56" customWidth="1"/>
    <col min="62" max="62" width="18.42578125" bestFit="1" customWidth="1"/>
    <col min="63" max="63" width="193.7109375" bestFit="1" customWidth="1"/>
    <col min="64" max="64" width="175.42578125" bestFit="1" customWidth="1"/>
    <col min="65" max="65" width="92.7109375" bestFit="1" customWidth="1"/>
    <col min="66" max="66" width="88.28515625" customWidth="1"/>
    <col min="67" max="67" width="97.7109375" bestFit="1" customWidth="1"/>
    <col min="68" max="68" width="36" bestFit="1" customWidth="1"/>
    <col min="69" max="69" width="74.42578125" customWidth="1"/>
    <col min="70" max="70" width="55.5703125" customWidth="1"/>
    <col min="71" max="71" width="95.42578125" bestFit="1" customWidth="1"/>
    <col min="72" max="72" width="31" customWidth="1"/>
    <col min="73" max="73" width="83.140625" customWidth="1"/>
    <col min="74" max="74" width="114.85546875" bestFit="1" customWidth="1"/>
    <col min="75" max="75" width="54" customWidth="1"/>
    <col min="76" max="76" width="57.28515625" customWidth="1"/>
    <col min="77" max="77" width="169.42578125" bestFit="1" customWidth="1"/>
    <col min="78" max="78" width="32.7109375" customWidth="1"/>
    <col min="79" max="79" width="36.7109375" customWidth="1"/>
    <col min="80" max="80" width="125.5703125" bestFit="1" customWidth="1"/>
    <col min="81" max="81" width="43.140625" bestFit="1" customWidth="1"/>
    <col min="82" max="82" width="38.28515625" customWidth="1"/>
    <col min="83" max="83" width="24.85546875" customWidth="1"/>
    <col min="84" max="84" width="88.5703125" bestFit="1" customWidth="1"/>
    <col min="85" max="85" width="111.7109375" bestFit="1" customWidth="1"/>
    <col min="86" max="86" width="118.85546875" bestFit="1" customWidth="1"/>
    <col min="87" max="87" width="122.42578125" customWidth="1"/>
    <col min="88" max="88" width="38.85546875" customWidth="1"/>
    <col min="89" max="89" width="10.7109375" customWidth="1"/>
    <col min="90" max="95" width="255.7109375" bestFit="1" customWidth="1"/>
    <col min="96" max="96" width="18.42578125" bestFit="1" customWidth="1"/>
    <col min="97" max="97" width="38.28515625" bestFit="1" customWidth="1"/>
    <col min="98" max="98" width="24.85546875" bestFit="1" customWidth="1"/>
    <col min="99" max="99" width="16.42578125" bestFit="1" customWidth="1"/>
    <col min="100" max="100" width="10.7109375" bestFit="1" customWidth="1"/>
  </cols>
  <sheetData>
    <row r="1" spans="1:6" x14ac:dyDescent="0.25">
      <c r="A1" s="158"/>
    </row>
    <row r="2" spans="1:6" x14ac:dyDescent="0.25">
      <c r="A2" s="158"/>
    </row>
    <row r="3" spans="1:6" x14ac:dyDescent="0.25">
      <c r="A3" s="158"/>
    </row>
    <row r="4" spans="1:6" ht="18.75" customHeight="1" x14ac:dyDescent="0.25">
      <c r="A4" s="159"/>
      <c r="B4" s="98"/>
    </row>
    <row r="5" spans="1:6" ht="18.75" x14ac:dyDescent="0.3">
      <c r="A5" s="158"/>
      <c r="B5" s="298" t="s">
        <v>399</v>
      </c>
      <c r="C5" s="298"/>
      <c r="D5" s="298"/>
    </row>
    <row r="6" spans="1:6" ht="32.25" customHeight="1" x14ac:dyDescent="0.25">
      <c r="A6" s="158"/>
      <c r="B6" s="301" t="s">
        <v>519</v>
      </c>
      <c r="C6" s="301"/>
      <c r="D6" s="301"/>
      <c r="E6" s="161"/>
      <c r="F6" s="161"/>
    </row>
    <row r="7" spans="1:6" ht="18.75" x14ac:dyDescent="0.3">
      <c r="A7" s="158"/>
      <c r="B7" s="99"/>
      <c r="C7" s="99"/>
      <c r="D7" s="99"/>
      <c r="E7" s="75"/>
      <c r="F7" s="75"/>
    </row>
    <row r="8" spans="1:6" ht="54.95" customHeight="1" x14ac:dyDescent="0.25">
      <c r="A8" s="158"/>
      <c r="B8" s="299" t="s">
        <v>497</v>
      </c>
      <c r="C8" s="299"/>
      <c r="D8" s="299"/>
    </row>
    <row r="9" spans="1:6" ht="4.5" customHeight="1" x14ac:dyDescent="0.25">
      <c r="A9" s="158"/>
      <c r="B9" s="1"/>
      <c r="C9" s="1"/>
      <c r="D9" s="1"/>
    </row>
    <row r="10" spans="1:6" ht="18.75" x14ac:dyDescent="0.25">
      <c r="A10" s="158"/>
      <c r="B10" s="250" t="s">
        <v>368</v>
      </c>
      <c r="C10" s="186"/>
      <c r="D10" s="186"/>
    </row>
    <row r="11" spans="1:6" x14ac:dyDescent="0.25">
      <c r="A11" s="158"/>
      <c r="B11" s="187" t="s">
        <v>361</v>
      </c>
      <c r="C11" s="187" t="s">
        <v>362</v>
      </c>
      <c r="D11" s="187" t="s">
        <v>113</v>
      </c>
    </row>
    <row r="12" spans="1:6" ht="315" x14ac:dyDescent="0.25">
      <c r="A12" s="158" t="s">
        <v>642</v>
      </c>
      <c r="B12" s="188" t="str">
        <f>VLOOKUP($A$12,'Base de dados (Indicadores)'!$A$4:$L$80,5,FALSE)</f>
        <v xml:space="preserve">Corpos hídricos impactados por descartes e drenagem de água realizados pela organização, visando compreender o impacto na vulnerabilidade da bacia afetada. </v>
      </c>
      <c r="C12" s="188" t="str">
        <f>VLOOKUP($A$12,'Base de dados (Indicadores)'!$A$4:$L$80,6,FALSE)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D12" s="188" t="str">
        <f>VLOOKUP($A$12,'Base de dados (Indicadores)'!$A$4:$L$80,7,FALSE)</f>
        <v>GRI G4-EN26/306-5 e EN11/304-1
WWF Water Risk Filter</v>
      </c>
    </row>
    <row r="13" spans="1:6" ht="90" x14ac:dyDescent="0.25">
      <c r="A13" s="158" t="s">
        <v>654</v>
      </c>
      <c r="B13" s="188" t="str">
        <f>VLOOKUP($A$13,'Base de dados (Indicadores)'!$A$4:$L$80,5,FALSE)</f>
        <v>Impacto das atividades da empresa na qualidade da água utilizada por outros usuários a jusante das atividades da empresa.</v>
      </c>
      <c r="C13" s="188" t="str">
        <f>VLOOKUP($A$13,'Base de dados (Indicadores)'!$A$4:$L$80,6,FALSE)</f>
        <v>Para um determinado parâmetro (ex.: KgDBO), medir a qualidade da água a montante das atividades da empresa e comprar com a qualidade da água a jusante das atividades da empresa.
Número total e volume de vazamentos significativos (que afetem corpos hídricos)</v>
      </c>
      <c r="D13" s="188" t="str">
        <f>VLOOKUP($A$13,'Base de dados (Indicadores)'!$A$4:$L$80,7,FALSE)</f>
        <v xml:space="preserve">TeSE (GVces)
GRI G4-EN22,G4-EN24  /306-1, 306-3 </v>
      </c>
    </row>
    <row r="14" spans="1:6" ht="4.5" customHeight="1" x14ac:dyDescent="0.25">
      <c r="A14" s="158"/>
      <c r="B14" s="1"/>
      <c r="C14" s="1"/>
      <c r="D14" s="1"/>
    </row>
    <row r="15" spans="1:6" ht="18.75" x14ac:dyDescent="0.25">
      <c r="A15" s="158"/>
      <c r="B15" s="250" t="s">
        <v>369</v>
      </c>
      <c r="C15" s="186"/>
      <c r="D15" s="186"/>
    </row>
    <row r="16" spans="1:6" x14ac:dyDescent="0.25">
      <c r="A16" s="158"/>
      <c r="B16" s="187" t="s">
        <v>361</v>
      </c>
      <c r="C16" s="187" t="s">
        <v>362</v>
      </c>
      <c r="D16" s="187" t="s">
        <v>113</v>
      </c>
    </row>
    <row r="17" spans="1:4" ht="135" x14ac:dyDescent="0.25">
      <c r="A17" s="158" t="s">
        <v>696</v>
      </c>
      <c r="B17" s="188" t="str">
        <f>VLOOKUP($A$17,'Base de dados (Indicadores)'!$A$4:$L$80,5,FALSE)</f>
        <v>Áreas de proteção obrigatórias e voluntárias que visam à proteção da bacia hidrográfica e da disponibilidade hídrica</v>
      </c>
      <c r="C17" s="188" t="str">
        <f>VLOOKUP($A$17,'Base de dados (Indicadores)'!$A$4:$L$80,6,FALSE)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D17" s="188" t="str">
        <f>VLOOKUP($A$17,'Base de dados (Indicadores)'!$A$4:$L$80,7,FALSE)</f>
        <v>WWF Water Risk Filter</v>
      </c>
    </row>
    <row r="18" spans="1:4" ht="60" x14ac:dyDescent="0.25">
      <c r="A18" s="158" t="s">
        <v>146</v>
      </c>
      <c r="B18" s="188" t="str">
        <f>VLOOKUP($A$18,'Base de dados (Indicadores)'!$A$4:$L$80,5,FALSE)</f>
        <v>Poluição e contaminação de mananciais</v>
      </c>
      <c r="C18" s="188" t="str">
        <f>VLOOKUP($A$18,'Base de dados (Indicadores)'!$A$4:$L$80,6,FALSE)</f>
        <v>Número e gravidade de casos.
Avaliação qualitativa dos mananciais. 
Índice de qualidade da água para abastecimento (0-100)</v>
      </c>
      <c r="D18" s="188" t="str">
        <f>VLOOKUP($A$18,'Base de dados (Indicadores)'!$A$4:$L$80,7,FALSE)</f>
        <v>WWF Water Risk Filter</v>
      </c>
    </row>
    <row r="19" spans="1:4" x14ac:dyDescent="0.25">
      <c r="A19" s="158" t="s">
        <v>218</v>
      </c>
      <c r="B19" s="188" t="str">
        <f>VLOOKUP($A$19,'Base de dados (Indicadores)'!$A$4:$L$80,5,FALSE)</f>
        <v>Situação atual de saneamento básico da região</v>
      </c>
      <c r="C19" s="188" t="str">
        <f>VLOOKUP($A$19,'Base de dados (Indicadores)'!$A$4:$L$80,6,FALSE)</f>
        <v xml:space="preserve">Existência de rede de esgoto e tratamento local </v>
      </c>
      <c r="D19" s="188" t="str">
        <f>VLOOKUP($A$19,'Base de dados (Indicadores)'!$A$4:$L$80,7,FALSE)</f>
        <v>WWF Water Risk Filter</v>
      </c>
    </row>
    <row r="20" spans="1:4" ht="75" x14ac:dyDescent="0.25">
      <c r="A20" s="158" t="s">
        <v>229</v>
      </c>
      <c r="B20" s="188" t="str">
        <f>VLOOKUP($A$20,'Base de dados (Indicadores)'!$A$4:$L$80,5,FALSE)</f>
        <v>Vulnerabilidade do ecossistema aquático</v>
      </c>
      <c r="C20" s="188" t="str">
        <f>VLOOKUP($A$20,'Base de dados (Indicadores)'!$A$4:$L$80,6,FALSE)</f>
        <v xml:space="preserve">Pode ser um indicador composto calculado a partir de indicadores que medem impactos à disponibilidade e à qualidade hidrica: alterações e eventos climáticos (atuais e futuros), crescimento populacional, crescimento economico, etc. </v>
      </c>
      <c r="D20" s="188" t="str">
        <f>VLOOKUP($A$20,'Base de dados (Indicadores)'!$A$4:$L$80,7,FALSE)</f>
        <v>WWF Water risk filter</v>
      </c>
    </row>
    <row r="21" spans="1:4" x14ac:dyDescent="0.25">
      <c r="A21" s="158"/>
      <c r="B21" s="1"/>
      <c r="C21" s="1"/>
      <c r="D21" s="1"/>
    </row>
    <row r="22" spans="1:4" x14ac:dyDescent="0.25">
      <c r="A22" s="158"/>
    </row>
  </sheetData>
  <mergeCells count="3">
    <mergeCell ref="B5:D5"/>
    <mergeCell ref="B6:D6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H5:W13"/>
  <sheetViews>
    <sheetView showGridLines="0" showRowColHeaders="0" zoomScale="70" zoomScaleNormal="70" zoomScalePageLayoutView="80" workbookViewId="0">
      <selection activeCell="AC10" sqref="AC10"/>
    </sheetView>
  </sheetViews>
  <sheetFormatPr defaultColWidth="8.7109375" defaultRowHeight="15" x14ac:dyDescent="0.25"/>
  <sheetData>
    <row r="5" spans="8:23" x14ac:dyDescent="0.25">
      <c r="R5" s="260"/>
      <c r="S5" s="260"/>
      <c r="T5" s="260"/>
      <c r="U5" s="260"/>
      <c r="V5" s="260"/>
      <c r="W5" s="260"/>
    </row>
    <row r="12" spans="8:23" x14ac:dyDescent="0.25">
      <c r="I12" s="260"/>
      <c r="J12" s="260"/>
      <c r="K12" s="260"/>
    </row>
    <row r="13" spans="8:23" x14ac:dyDescent="0.25">
      <c r="H13" s="259"/>
      <c r="I13" s="260"/>
      <c r="J13" s="260"/>
      <c r="K13" s="260"/>
    </row>
  </sheetData>
  <mergeCells count="3">
    <mergeCell ref="H13:K13"/>
    <mergeCell ref="I12:K12"/>
    <mergeCell ref="R5:W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showGridLines="0" showRowColHeaders="0" workbookViewId="0">
      <selection activeCell="B8" sqref="B8:D8"/>
    </sheetView>
  </sheetViews>
  <sheetFormatPr defaultRowHeight="15" x14ac:dyDescent="0.25"/>
  <cols>
    <col min="1" max="1" width="1.7109375" customWidth="1"/>
    <col min="2" max="4" width="49.7109375" customWidth="1"/>
    <col min="5" max="5" width="21.85546875" customWidth="1"/>
    <col min="6" max="6" width="21.5703125" customWidth="1"/>
    <col min="7" max="7" width="16.140625" customWidth="1"/>
    <col min="8" max="8" width="13.42578125" customWidth="1"/>
    <col min="9" max="9" width="26" customWidth="1"/>
    <col min="10" max="10" width="27.7109375" customWidth="1"/>
    <col min="11" max="11" width="19.85546875" customWidth="1"/>
    <col min="12" max="12" width="33.85546875" customWidth="1"/>
    <col min="13" max="13" width="10.7109375" customWidth="1"/>
    <col min="14" max="14" width="18" customWidth="1"/>
    <col min="15" max="15" width="21.140625" customWidth="1"/>
    <col min="16" max="17" width="15.28515625" customWidth="1"/>
    <col min="18" max="18" width="18.42578125" customWidth="1"/>
    <col min="19" max="19" width="27.85546875" customWidth="1"/>
    <col min="20" max="20" width="31" customWidth="1"/>
    <col min="21" max="21" width="29.5703125" customWidth="1"/>
    <col min="22" max="22" width="32.7109375" customWidth="1"/>
    <col min="23" max="23" width="21.7109375" customWidth="1"/>
    <col min="24" max="24" width="24.85546875" customWidth="1"/>
    <col min="25" max="25" width="35.7109375" customWidth="1"/>
    <col min="26" max="26" width="38.85546875" customWidth="1"/>
    <col min="27" max="29" width="10.7109375" customWidth="1"/>
    <col min="30" max="30" width="55.7109375" bestFit="1" customWidth="1"/>
    <col min="31" max="31" width="46.85546875" bestFit="1" customWidth="1"/>
    <col min="32" max="32" width="35.5703125" customWidth="1"/>
    <col min="33" max="33" width="130.140625" bestFit="1" customWidth="1"/>
    <col min="34" max="34" width="70" bestFit="1" customWidth="1"/>
    <col min="35" max="35" width="74.28515625" bestFit="1" customWidth="1"/>
    <col min="36" max="36" width="75.7109375" customWidth="1"/>
    <col min="37" max="37" width="48.85546875" customWidth="1"/>
    <col min="38" max="38" width="78.7109375" bestFit="1" customWidth="1"/>
    <col min="39" max="39" width="31.85546875" customWidth="1"/>
    <col min="40" max="40" width="26.5703125" customWidth="1"/>
    <col min="41" max="41" width="60.140625" customWidth="1"/>
    <col min="42" max="42" width="56.7109375" customWidth="1"/>
    <col min="43" max="43" width="28" customWidth="1"/>
    <col min="44" max="44" width="27.7109375" bestFit="1" customWidth="1"/>
    <col min="45" max="45" width="21.140625" customWidth="1"/>
    <col min="46" max="46" width="49.7109375" customWidth="1"/>
    <col min="47" max="47" width="21.140625" customWidth="1"/>
    <col min="48" max="48" width="84" customWidth="1"/>
    <col min="49" max="49" width="85.28515625" customWidth="1"/>
    <col min="50" max="50" width="247.85546875" bestFit="1" customWidth="1"/>
    <col min="51" max="51" width="255.7109375" bestFit="1" customWidth="1"/>
    <col min="52" max="52" width="112.5703125" bestFit="1" customWidth="1"/>
    <col min="53" max="53" width="138.7109375" bestFit="1" customWidth="1"/>
    <col min="54" max="54" width="125.28515625" customWidth="1"/>
    <col min="55" max="55" width="140" bestFit="1" customWidth="1"/>
    <col min="56" max="56" width="126.5703125" bestFit="1" customWidth="1"/>
    <col min="57" max="57" width="59.85546875" bestFit="1" customWidth="1"/>
    <col min="58" max="58" width="96.85546875" bestFit="1" customWidth="1"/>
    <col min="59" max="59" width="72.140625" bestFit="1" customWidth="1"/>
    <col min="60" max="60" width="32.85546875" customWidth="1"/>
    <col min="61" max="61" width="56" customWidth="1"/>
    <col min="62" max="62" width="18.42578125" bestFit="1" customWidth="1"/>
    <col min="63" max="63" width="193.7109375" bestFit="1" customWidth="1"/>
    <col min="64" max="64" width="175.42578125" bestFit="1" customWidth="1"/>
    <col min="65" max="65" width="92.7109375" bestFit="1" customWidth="1"/>
    <col min="66" max="66" width="88.28515625" customWidth="1"/>
    <col min="67" max="67" width="97.7109375" bestFit="1" customWidth="1"/>
    <col min="68" max="68" width="36" bestFit="1" customWidth="1"/>
    <col min="69" max="69" width="74.42578125" customWidth="1"/>
    <col min="70" max="70" width="55.5703125" customWidth="1"/>
    <col min="71" max="71" width="95.42578125" bestFit="1" customWidth="1"/>
    <col min="72" max="72" width="31" customWidth="1"/>
    <col min="73" max="73" width="83.140625" customWidth="1"/>
    <col min="74" max="74" width="114.85546875" bestFit="1" customWidth="1"/>
    <col min="75" max="75" width="54" customWidth="1"/>
    <col min="76" max="76" width="57.28515625" customWidth="1"/>
    <col min="77" max="77" width="169.42578125" bestFit="1" customWidth="1"/>
    <col min="78" max="78" width="32.7109375" customWidth="1"/>
    <col min="79" max="79" width="36.7109375" customWidth="1"/>
    <col min="80" max="80" width="125.5703125" bestFit="1" customWidth="1"/>
    <col min="81" max="81" width="43.140625" bestFit="1" customWidth="1"/>
    <col min="82" max="82" width="38.28515625" customWidth="1"/>
    <col min="83" max="83" width="24.85546875" customWidth="1"/>
    <col min="84" max="84" width="88.5703125" bestFit="1" customWidth="1"/>
    <col min="85" max="85" width="111.7109375" bestFit="1" customWidth="1"/>
    <col min="86" max="86" width="118.85546875" bestFit="1" customWidth="1"/>
    <col min="87" max="87" width="122.42578125" customWidth="1"/>
    <col min="88" max="88" width="38.85546875" customWidth="1"/>
    <col min="89" max="89" width="10.7109375" customWidth="1"/>
    <col min="90" max="95" width="255.7109375" bestFit="1" customWidth="1"/>
    <col min="96" max="96" width="18.42578125" bestFit="1" customWidth="1"/>
    <col min="97" max="97" width="38.28515625" bestFit="1" customWidth="1"/>
    <col min="98" max="98" width="24.85546875" bestFit="1" customWidth="1"/>
    <col min="99" max="99" width="16.42578125" bestFit="1" customWidth="1"/>
    <col min="100" max="100" width="10.7109375" bestFit="1" customWidth="1"/>
  </cols>
  <sheetData>
    <row r="1" spans="1:6" x14ac:dyDescent="0.25">
      <c r="A1" s="158"/>
    </row>
    <row r="2" spans="1:6" x14ac:dyDescent="0.25">
      <c r="A2" s="158"/>
    </row>
    <row r="3" spans="1:6" x14ac:dyDescent="0.25">
      <c r="A3" s="158"/>
    </row>
    <row r="4" spans="1:6" ht="18.75" customHeight="1" x14ac:dyDescent="0.25">
      <c r="A4" s="159"/>
      <c r="B4" s="98"/>
    </row>
    <row r="5" spans="1:6" ht="18.75" x14ac:dyDescent="0.3">
      <c r="A5" s="158"/>
      <c r="B5" s="298" t="s">
        <v>399</v>
      </c>
      <c r="C5" s="298"/>
      <c r="D5" s="298"/>
    </row>
    <row r="6" spans="1:6" ht="32.25" customHeight="1" x14ac:dyDescent="0.25">
      <c r="A6" s="158"/>
      <c r="B6" s="301" t="s">
        <v>519</v>
      </c>
      <c r="C6" s="301"/>
      <c r="D6" s="301"/>
      <c r="E6" s="161"/>
      <c r="F6" s="161"/>
    </row>
    <row r="7" spans="1:6" ht="18.75" x14ac:dyDescent="0.3">
      <c r="A7" s="158"/>
      <c r="B7" s="99"/>
      <c r="C7" s="99"/>
      <c r="D7" s="99"/>
      <c r="E7" s="75"/>
      <c r="F7" s="75"/>
    </row>
    <row r="8" spans="1:6" ht="54.95" customHeight="1" x14ac:dyDescent="0.25">
      <c r="A8" s="158"/>
      <c r="B8" s="299" t="s">
        <v>498</v>
      </c>
      <c r="C8" s="299"/>
      <c r="D8" s="299"/>
    </row>
    <row r="9" spans="1:6" ht="18.75" x14ac:dyDescent="0.25">
      <c r="A9" s="158"/>
      <c r="B9" s="250" t="s">
        <v>370</v>
      </c>
      <c r="C9" s="186"/>
      <c r="D9" s="186"/>
    </row>
    <row r="10" spans="1:6" x14ac:dyDescent="0.25">
      <c r="A10" s="158"/>
      <c r="B10" s="187" t="s">
        <v>361</v>
      </c>
      <c r="C10" s="187" t="s">
        <v>362</v>
      </c>
      <c r="D10" s="187" t="s">
        <v>113</v>
      </c>
    </row>
    <row r="11" spans="1:6" ht="120" x14ac:dyDescent="0.25">
      <c r="A11" s="158" t="s">
        <v>196</v>
      </c>
      <c r="B11" s="188" t="str">
        <f>VLOOKUP($A$11,'Base de dados (Indicadores)'!$A$4:$L$80,5,FALSE)</f>
        <v>Existência e qualidade de fóruns oficiais nos quais os diferentes setores podem participar e contribuir para a discussão de questões relacionadas e na tomada de decisão sobre recursos hídricos</v>
      </c>
      <c r="C11" s="188" t="str">
        <f>VLOOKUP($A$11,'Base de dados (Indicadores)'!$A$4:$L$80,6,FALSE)</f>
        <v>Número de fóruns/espaços para participação de stakeholders em discussões relativas a gestão empresarial de recursos hídricos
Número e frequencia das reuniões dos fóruns/espaços (por exemplo, Comitê de Bacias)
Número de resoluções/decisões dos fóruns/espaços
Avaliação do perfil dos fóruns/espaços (se é consultivo/deliberativo/executivo)</v>
      </c>
      <c r="D11" s="188" t="str">
        <f>VLOOKUP($A$11,'Base de dados (Indicadores)'!$A$4:$L$80,7,FALSE)</f>
        <v>WWF Water risk filter; UNDP Assessing Water Governance</v>
      </c>
    </row>
    <row r="12" spans="1:6" ht="60" x14ac:dyDescent="0.25">
      <c r="A12" s="158" t="s">
        <v>205</v>
      </c>
      <c r="B12" s="188" t="str">
        <f>VLOOKUP($A$12,'Base de dados (Indicadores)'!$A$4:$L$80,5,FALSE)</f>
        <v>Representatividade na participação dos diferentes setores na tomada de decisão sobre recursos hídricos</v>
      </c>
      <c r="C12" s="188" t="str">
        <f>VLOOKUP($A$12,'Base de dados (Indicadores)'!$A$4:$L$80,6,FALSE)</f>
        <v xml:space="preserve">Número de entidades registradas no Comitê de Bacias, por setor e por local/região
Percentual de entidades presentes nas reuniões do Comitê de Bacias, por setor e por local/região </v>
      </c>
      <c r="D12" s="188" t="str">
        <f>VLOOKUP($A$12,'Base de dados (Indicadores)'!$A$4:$L$80,7,FALSE)</f>
        <v>UNDP Assessing Water Governance</v>
      </c>
    </row>
    <row r="13" spans="1:6" ht="135" x14ac:dyDescent="0.25">
      <c r="A13" s="158" t="s">
        <v>627</v>
      </c>
      <c r="B13" s="188" t="str">
        <f>VLOOKUP($A$13,'Base de dados (Indicadores)'!$A$4:$L$80,5,FALSE)</f>
        <v>Fortalecimento de capacidades institucionais para participação na gestão de recursos hídricos na bacia</v>
      </c>
      <c r="C13" s="188" t="str">
        <f>VLOOKUP($A$13,'Base de dados (Indicadores)'!$A$4:$L$80,6,FALSE)</f>
        <v>Número, quantidade de participantes e tipos de ações de fortalecimento realizadas com atores relevantes da bacia, para questões como: 
-análises e diagnósticos, monitoramento e avaliação de ações, políticas e sistemas de gestão de recursos hídricos
-participação em espaços coletivos
-fatores intangíveis, como arranjos e habilidades sociais, valores, processos e hábitos</v>
      </c>
      <c r="D13" s="188" t="str">
        <f>VLOOKUP($A$13,'Base de dados (Indicadores)'!$A$4:$L$80,7,FALSE)</f>
        <v>OCDE Water Governance Principles</v>
      </c>
    </row>
    <row r="14" spans="1:6" ht="5.25" customHeight="1" x14ac:dyDescent="0.25">
      <c r="A14" s="158"/>
      <c r="B14" s="189"/>
      <c r="C14" s="189"/>
      <c r="D14" s="189"/>
    </row>
    <row r="15" spans="1:6" ht="18.75" x14ac:dyDescent="0.25">
      <c r="A15" s="158"/>
      <c r="B15" s="250" t="s">
        <v>371</v>
      </c>
      <c r="C15" s="186"/>
      <c r="D15" s="186"/>
    </row>
    <row r="16" spans="1:6" x14ac:dyDescent="0.25">
      <c r="A16" s="158"/>
      <c r="B16" s="187" t="s">
        <v>361</v>
      </c>
      <c r="C16" s="187" t="s">
        <v>362</v>
      </c>
      <c r="D16" s="187" t="s">
        <v>113</v>
      </c>
    </row>
    <row r="17" spans="1:4" ht="45" x14ac:dyDescent="0.25">
      <c r="A17" s="158" t="s">
        <v>203</v>
      </c>
      <c r="B17" s="188" t="str">
        <f>VLOOKUP($A$17,'Base de dados (Indicadores)'!$A$4:$L$80,5,FALSE)</f>
        <v xml:space="preserve">Planos e projetos elaborados para gestão de recursos hídricos. </v>
      </c>
      <c r="C17" s="188" t="str">
        <f>VLOOKUP($A$17,'Base de dados (Indicadores)'!$A$4:$L$80,6,FALSE)</f>
        <v>Números de planos elaborados, ou em elaboração. 
Razão entre metas previstas no Plano de Bacia e metas efetivamente atingidas (%)</v>
      </c>
      <c r="D17" s="188" t="str">
        <f>VLOOKUP($A$17,'Base de dados (Indicadores)'!$A$4:$L$80,7,FALSE)</f>
        <v>WWF Water Risk Filter</v>
      </c>
    </row>
    <row r="18" spans="1:4" ht="4.5" customHeight="1" x14ac:dyDescent="0.25">
      <c r="A18" s="158"/>
      <c r="B18" s="1"/>
      <c r="C18" s="1"/>
      <c r="D18" s="1"/>
    </row>
    <row r="19" spans="1:4" ht="18.75" x14ac:dyDescent="0.25">
      <c r="A19" s="158"/>
      <c r="B19" s="250" t="s">
        <v>372</v>
      </c>
      <c r="C19" s="186"/>
      <c r="D19" s="186"/>
    </row>
    <row r="20" spans="1:4" x14ac:dyDescent="0.25">
      <c r="A20" s="158"/>
      <c r="B20" s="187" t="s">
        <v>361</v>
      </c>
      <c r="C20" s="187" t="s">
        <v>362</v>
      </c>
      <c r="D20" s="187" t="s">
        <v>113</v>
      </c>
    </row>
    <row r="21" spans="1:4" ht="75" x14ac:dyDescent="0.25">
      <c r="A21" s="158" t="s">
        <v>197</v>
      </c>
      <c r="B21" s="188" t="str">
        <f>VLOOKUP($A$21,'Base de dados (Indicadores)'!$A$4:$L$80,5,FALSE)</f>
        <v>Eficácia da comunicação com atores relevantes da bacia a respeito da atuação da empresa em relação aos recursos hídricos</v>
      </c>
      <c r="C21" s="188" t="str">
        <f>VLOOKUP($A$21,'Base de dados (Indicadores)'!$A$4:$L$80,6,FALSE)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D21" s="188" t="str">
        <f>VLOOKUP($A$21,'Base de dados (Indicadores)'!$A$4:$L$80,7,FALSE)</f>
        <v>UNDP Assessing Water Governance; OCDE Water Governance Principles</v>
      </c>
    </row>
    <row r="22" spans="1:4" x14ac:dyDescent="0.25">
      <c r="A22" s="158"/>
    </row>
    <row r="23" spans="1:4" x14ac:dyDescent="0.25">
      <c r="A23" s="158"/>
    </row>
  </sheetData>
  <mergeCells count="3">
    <mergeCell ref="B5:D5"/>
    <mergeCell ref="B6:D6"/>
    <mergeCell ref="B8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3"/>
  <sheetViews>
    <sheetView showGridLines="0" showRowColHeaders="0" zoomScaleNormal="100" workbookViewId="0">
      <selection activeCell="C20" sqref="C20"/>
    </sheetView>
  </sheetViews>
  <sheetFormatPr defaultRowHeight="15" x14ac:dyDescent="0.25"/>
  <cols>
    <col min="1" max="1" width="1.7109375" customWidth="1"/>
    <col min="2" max="4" width="49.7109375" customWidth="1"/>
  </cols>
  <sheetData>
    <row r="6" spans="1:6" ht="18.75" x14ac:dyDescent="0.3">
      <c r="B6" s="298" t="s">
        <v>400</v>
      </c>
      <c r="C6" s="298"/>
      <c r="D6" s="298"/>
    </row>
    <row r="7" spans="1:6" ht="18.75" customHeight="1" x14ac:dyDescent="0.25">
      <c r="B7" s="301" t="s">
        <v>521</v>
      </c>
      <c r="C7" s="301"/>
      <c r="D7" s="301"/>
      <c r="E7" s="117"/>
      <c r="F7" s="117"/>
    </row>
    <row r="8" spans="1:6" ht="18.75" x14ac:dyDescent="0.25">
      <c r="B8" s="190"/>
      <c r="C8" s="190"/>
      <c r="D8" s="190"/>
      <c r="E8" s="75"/>
      <c r="F8" s="75"/>
    </row>
    <row r="9" spans="1:6" ht="42" customHeight="1" x14ac:dyDescent="0.25">
      <c r="A9" s="112"/>
      <c r="B9" s="299" t="s">
        <v>522</v>
      </c>
      <c r="C9" s="299"/>
      <c r="D9" s="299"/>
      <c r="E9" s="75"/>
      <c r="F9" s="75"/>
    </row>
    <row r="10" spans="1:6" ht="18.75" x14ac:dyDescent="0.25">
      <c r="A10" s="112"/>
      <c r="B10" s="250" t="s">
        <v>363</v>
      </c>
      <c r="C10" s="186"/>
      <c r="D10" s="186"/>
    </row>
    <row r="11" spans="1:6" x14ac:dyDescent="0.25">
      <c r="A11" s="112"/>
      <c r="B11" s="187" t="s">
        <v>361</v>
      </c>
      <c r="C11" s="187" t="s">
        <v>362</v>
      </c>
      <c r="D11" s="187" t="s">
        <v>113</v>
      </c>
    </row>
    <row r="12" spans="1:6" ht="90" x14ac:dyDescent="0.25">
      <c r="A12" s="112" t="s">
        <v>222</v>
      </c>
      <c r="B12" s="188" t="str">
        <f>VLOOKUP($A$12,'Base de dados (Indicadores)'!$A$4:$L$80,5,FALSE)</f>
        <v>Quantidade de água captada no período na cadeia</v>
      </c>
      <c r="C12" s="188" t="str">
        <f>VLOOKUP($A$12,'Base de dados (Indicadores)'!$A$4:$L$80,6,FALSE)</f>
        <v>Quantidade de água captada em um dado perído (m³ por período) por elos da cadeia 
% de água captada por fonte na cadeia de valor (superficial/subterrânea/ chuva/cia de abastecimento) em relação ao total captado no período</v>
      </c>
      <c r="D12" s="188" t="str">
        <f>VLOOKUP($A$12,'Base de dados (Indicadores)'!$A$4:$L$80,7,FALSE)</f>
        <v>TeSE (GVces)
WWF Water Risk Filter
GRI - EN8/303-1
CDP Water W1.2a</v>
      </c>
    </row>
    <row r="13" spans="1:6" x14ac:dyDescent="0.25">
      <c r="A13" s="112"/>
      <c r="B13" s="1"/>
      <c r="C13" s="1"/>
      <c r="D13" s="1"/>
    </row>
    <row r="14" spans="1:6" ht="18.75" x14ac:dyDescent="0.25">
      <c r="A14" s="112"/>
      <c r="B14" s="250" t="s">
        <v>365</v>
      </c>
      <c r="C14" s="186"/>
      <c r="D14" s="186"/>
    </row>
    <row r="15" spans="1:6" x14ac:dyDescent="0.25">
      <c r="A15" s="112"/>
      <c r="B15" s="187" t="s">
        <v>361</v>
      </c>
      <c r="C15" s="187" t="s">
        <v>362</v>
      </c>
      <c r="D15" s="187" t="s">
        <v>113</v>
      </c>
    </row>
    <row r="16" spans="1:6" ht="60" x14ac:dyDescent="0.25">
      <c r="A16" s="112" t="s">
        <v>549</v>
      </c>
      <c r="B16" s="188" t="str">
        <f>VLOOKUP($A$16,'Base de dados (Indicadores)'!$A$4:$L$80,5,FALSE)</f>
        <v>Operações da cadeia de valor em áreas de estresse hídrico</v>
      </c>
      <c r="C16" s="188" t="str">
        <f>VLOOKUP($A$16,'Base de dados (Indicadores)'!$A$4:$L$80,6,FALSE)</f>
        <v>Número de instalações/atividades da cadeia de valor que podem influenciar significativamente seus negócios, operações, receita ou despesa em áreas de stress hídrico</v>
      </c>
      <c r="D16" s="188" t="str">
        <f>VLOOKUP($A$16,'Base de dados (Indicadores)'!$A$4:$L$80,7,FALSE)</f>
        <v xml:space="preserve">CDP - Water W3.1, CDP W3.2B; WRI, CEO Water Mandate’s Corporate Water Disclosure Guidelines </v>
      </c>
    </row>
    <row r="17" spans="1:4" x14ac:dyDescent="0.25">
      <c r="A17" s="112"/>
      <c r="B17" s="185"/>
      <c r="C17" s="185"/>
      <c r="D17" s="185"/>
    </row>
    <row r="18" spans="1:4" ht="18.75" x14ac:dyDescent="0.25">
      <c r="A18" s="112"/>
      <c r="B18" s="250" t="s">
        <v>368</v>
      </c>
      <c r="C18" s="186"/>
      <c r="D18" s="186"/>
    </row>
    <row r="19" spans="1:4" x14ac:dyDescent="0.25">
      <c r="A19" s="112"/>
      <c r="B19" s="187" t="s">
        <v>361</v>
      </c>
      <c r="C19" s="187" t="s">
        <v>362</v>
      </c>
      <c r="D19" s="187" t="s">
        <v>113</v>
      </c>
    </row>
    <row r="20" spans="1:4" ht="90" x14ac:dyDescent="0.25">
      <c r="A20" s="112" t="s">
        <v>739</v>
      </c>
      <c r="B20" s="188" t="str">
        <f>VLOOKUP($A$20,'Base de dados (Indicadores)'!$A$4:$L$80,5,FALSE)</f>
        <v>Avaliação das ações de mitigação de impactos de produtos e serviços</v>
      </c>
      <c r="C20" s="188" t="str">
        <f>VLOOKUP($A$20,'Base de dados (Indicadores)'!$A$4:$L$80,6,FALSE)</f>
        <v>Mapeamento e priorização de impactos.
Elaboração do plano de ação.
% de execução do plano de ação.
% de atendimento do objetivo.
Monitoramento da métrica definida a partir da valoração do impacto.</v>
      </c>
      <c r="D20" s="188" t="str">
        <f>VLOOKUP($A$20,'Base de dados (Indicadores)'!$A$4:$L$80,7,FALSE)</f>
        <v>GRI EN27</v>
      </c>
    </row>
    <row r="21" spans="1:4" ht="75" x14ac:dyDescent="0.25">
      <c r="A21" s="112" t="s">
        <v>213</v>
      </c>
      <c r="B21" s="188" t="str">
        <f>VLOOKUP($A$21,'Base de dados (Indicadores)'!$A$4:$L$80,5,FALSE)</f>
        <v>Magnitude dos impactos ambientais negativos significativos, reais e potenciais, relativos à quantidade hídrica utilizada pela cadeia de fornecedores</v>
      </c>
      <c r="C21" s="188" t="str">
        <f>VLOOKUP($A$21,'Base de dados (Indicadores)'!$A$4:$L$80,6,FALSE)</f>
        <v>Valoração das avaliações informadas por auditorias, revisões contratuais, envolvimento de ambas as partes e mecanismos de queixas e reclamações.
Medidas tomadas a esse respeito
Explicação de exceções ao atendimento</v>
      </c>
      <c r="D21" s="188" t="str">
        <f>VLOOKUP($A$21,'Base de dados (Indicadores)'!$A$4:$L$80,7,FALSE)</f>
        <v>GRI G4-EN33/308-2</v>
      </c>
    </row>
    <row r="22" spans="1:4" ht="60" x14ac:dyDescent="0.25">
      <c r="A22" s="112" t="s">
        <v>214</v>
      </c>
      <c r="B22" s="188" t="str">
        <f>VLOOKUP($A$22,'Base de dados (Indicadores)'!$A$4:$L$80,5,FALSE)</f>
        <v xml:space="preserve">Extensão e magnitude dos impactos do uso e do descarte dos produtos </v>
      </c>
      <c r="C22" s="188" t="str">
        <f>VLOOKUP($A$22,'Base de dados (Indicadores)'!$A$4:$L$80,6,FALSE)</f>
        <v>Valoração econômica do impacto (R$)
Dimensões qualitativas do impacto (análise)
Distância em relação ao benchmarking do setor e/ou produto</v>
      </c>
      <c r="D22" s="188" t="str">
        <f>VLOOKUP($A$22,'Base de dados (Indicadores)'!$A$4:$L$80,7,FALSE)</f>
        <v>CEBDS</v>
      </c>
    </row>
    <row r="23" spans="1:4" x14ac:dyDescent="0.25">
      <c r="A23" s="112"/>
      <c r="B23" s="185"/>
      <c r="C23" s="185"/>
      <c r="D23" s="185"/>
    </row>
  </sheetData>
  <mergeCells count="3">
    <mergeCell ref="B6:D6"/>
    <mergeCell ref="B7:D7"/>
    <mergeCell ref="B9:D9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15"/>
  <sheetViews>
    <sheetView showGridLines="0" showRowColHeaders="0" zoomScaleNormal="100" workbookViewId="0">
      <selection activeCell="A12" sqref="A12"/>
    </sheetView>
  </sheetViews>
  <sheetFormatPr defaultRowHeight="15" x14ac:dyDescent="0.25"/>
  <cols>
    <col min="1" max="1" width="1.7109375" customWidth="1"/>
    <col min="2" max="4" width="49.7109375" customWidth="1"/>
  </cols>
  <sheetData>
    <row r="6" spans="1:6" ht="18.75" x14ac:dyDescent="0.3">
      <c r="B6" s="298" t="s">
        <v>400</v>
      </c>
      <c r="C6" s="298"/>
      <c r="D6" s="298"/>
    </row>
    <row r="7" spans="1:6" ht="18.75" customHeight="1" x14ac:dyDescent="0.25">
      <c r="B7" s="301" t="s">
        <v>521</v>
      </c>
      <c r="C7" s="301"/>
      <c r="D7" s="301"/>
      <c r="E7" s="117"/>
      <c r="F7" s="117"/>
    </row>
    <row r="8" spans="1:6" ht="18.75" x14ac:dyDescent="0.25">
      <c r="B8" s="190"/>
      <c r="C8" s="190"/>
      <c r="D8" s="190"/>
      <c r="E8" s="75"/>
      <c r="F8" s="75"/>
    </row>
    <row r="9" spans="1:6" ht="44.25" customHeight="1" x14ac:dyDescent="0.25">
      <c r="A9" s="112"/>
      <c r="B9" s="299" t="s">
        <v>518</v>
      </c>
      <c r="C9" s="299"/>
      <c r="D9" s="299"/>
    </row>
    <row r="10" spans="1:6" ht="18.75" x14ac:dyDescent="0.25">
      <c r="A10" s="112"/>
      <c r="B10" s="250" t="s">
        <v>368</v>
      </c>
      <c r="C10" s="186"/>
      <c r="D10" s="186"/>
    </row>
    <row r="11" spans="1:6" x14ac:dyDescent="0.25">
      <c r="A11" s="112"/>
      <c r="B11" s="187" t="s">
        <v>361</v>
      </c>
      <c r="C11" s="187" t="s">
        <v>362</v>
      </c>
      <c r="D11" s="187" t="s">
        <v>113</v>
      </c>
    </row>
    <row r="12" spans="1:6" ht="90" x14ac:dyDescent="0.25">
      <c r="A12" s="112" t="s">
        <v>651</v>
      </c>
      <c r="B12" s="188" t="str">
        <f>VLOOKUP($A$12,'Base de dados (Indicadores)'!$A$4:$L$80,5,FALSE)</f>
        <v>Extensão das ações de mitigação de impactos para produtos e serviços</v>
      </c>
      <c r="C12" s="188" t="str">
        <f>VLOOKUP($A$12,'Base de dados (Indicadores)'!$A$4:$L$80,6,FALSE)</f>
        <v>Mapeamento e priorização de impactos.
Elaboração do plano de ação.
% de execução do plano de ação.
% de atendimento do objetivo.
Monitoramento da métrica definida a partir da valoração do impacto.</v>
      </c>
      <c r="D12" s="188" t="str">
        <f>VLOOKUP($A$12,'Base de dados (Indicadores)'!$A$4:$L$80,7,FALSE)</f>
        <v>CDP Water W1.2b
GRI G4-EN27</v>
      </c>
    </row>
    <row r="13" spans="1:6" ht="75" x14ac:dyDescent="0.25">
      <c r="A13" s="112" t="s">
        <v>427</v>
      </c>
      <c r="B13" s="188" t="str">
        <f>VLOOKUP($A$13,'Base de dados (Indicadores)'!$A$4:$L$80,5,FALSE)</f>
        <v>Magnitude dos impactos ambientais negativos significativos reais e potenciais relativos a qualidade hídrica da cadeia de fornecedores</v>
      </c>
      <c r="C13" s="188" t="str">
        <f>VLOOKUP($A$13,'Base de dados (Indicadores)'!$A$4:$L$80,6,FALSE)</f>
        <v>Valoração das avaliações informadas por auditorias, revisões contratuais, envolvimento de ambas as partes e mecanismos de queixas e reclamações.
Medidas tomadas a esse respeito
Explicação de exceções ao atendimento</v>
      </c>
      <c r="D13" s="188" t="str">
        <f>VLOOKUP($A$13,'Base de dados (Indicadores)'!$A$4:$L$80,7,FALSE)</f>
        <v>GRI G4-EN33/308-2</v>
      </c>
    </row>
    <row r="14" spans="1:6" ht="60" x14ac:dyDescent="0.25">
      <c r="A14" s="112" t="s">
        <v>426</v>
      </c>
      <c r="B14" s="188" t="str">
        <f>VLOOKUP($A$14,'Base de dados (Indicadores)'!$A$4:$L$80,5,FALSE)</f>
        <v>Extensão e magnitude dos impactos do uso e do descarte dos seus produtos</v>
      </c>
      <c r="C14" s="188" t="str">
        <f>VLOOKUP($A$14,'Base de dados (Indicadores)'!$A$4:$L$80,6,FALSE)</f>
        <v>Valoração econômica do impacto (R$)
Dimensões qualitativas do impacto (análise)
Distância em relação ao benchmarking do setor e/ou produto</v>
      </c>
      <c r="D14" s="188" t="str">
        <f>VLOOKUP($A$14,'Base de dados (Indicadores)'!$A$4:$L$80,7,FALSE)</f>
        <v>CEBDS</v>
      </c>
    </row>
    <row r="15" spans="1:6" x14ac:dyDescent="0.25">
      <c r="A15" s="112"/>
      <c r="B15" s="1"/>
      <c r="C15" s="1"/>
      <c r="D15" s="1"/>
    </row>
  </sheetData>
  <mergeCells count="3">
    <mergeCell ref="B6:D6"/>
    <mergeCell ref="B7:D7"/>
    <mergeCell ref="B9:D9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3:F46"/>
  <sheetViews>
    <sheetView workbookViewId="0">
      <selection activeCell="B53" sqref="B53"/>
    </sheetView>
  </sheetViews>
  <sheetFormatPr defaultColWidth="11.42578125" defaultRowHeight="15" x14ac:dyDescent="0.25"/>
  <cols>
    <col min="2" max="2" width="81.140625" style="2" customWidth="1"/>
  </cols>
  <sheetData>
    <row r="3" spans="1:6" x14ac:dyDescent="0.25">
      <c r="A3" t="s">
        <v>9</v>
      </c>
      <c r="B3" s="1" t="s">
        <v>22</v>
      </c>
    </row>
    <row r="4" spans="1:6" x14ac:dyDescent="0.25">
      <c r="A4" t="s">
        <v>9</v>
      </c>
      <c r="B4" s="1" t="s">
        <v>23</v>
      </c>
    </row>
    <row r="5" spans="1:6" x14ac:dyDescent="0.25">
      <c r="A5" t="s">
        <v>9</v>
      </c>
      <c r="B5" s="1" t="s">
        <v>24</v>
      </c>
    </row>
    <row r="6" spans="1:6" x14ac:dyDescent="0.25">
      <c r="A6" t="s">
        <v>9</v>
      </c>
      <c r="B6" s="1" t="s">
        <v>25</v>
      </c>
    </row>
    <row r="7" spans="1:6" x14ac:dyDescent="0.25">
      <c r="A7" t="s">
        <v>9</v>
      </c>
      <c r="B7" s="1" t="s">
        <v>26</v>
      </c>
    </row>
    <row r="8" spans="1:6" x14ac:dyDescent="0.25">
      <c r="A8" t="s">
        <v>9</v>
      </c>
      <c r="B8" s="1" t="s">
        <v>27</v>
      </c>
    </row>
    <row r="9" spans="1:6" x14ac:dyDescent="0.25">
      <c r="A9" t="s">
        <v>9</v>
      </c>
      <c r="B9" s="1" t="s">
        <v>28</v>
      </c>
      <c r="E9" t="s">
        <v>70</v>
      </c>
      <c r="F9" s="6" t="s">
        <v>69</v>
      </c>
    </row>
    <row r="10" spans="1:6" x14ac:dyDescent="0.25">
      <c r="A10" t="s">
        <v>9</v>
      </c>
      <c r="B10" s="1" t="s">
        <v>29</v>
      </c>
    </row>
    <row r="11" spans="1:6" ht="30" x14ac:dyDescent="0.25">
      <c r="A11" t="s">
        <v>9</v>
      </c>
      <c r="B11" s="1" t="s">
        <v>30</v>
      </c>
    </row>
    <row r="12" spans="1:6" x14ac:dyDescent="0.25">
      <c r="A12" t="s">
        <v>9</v>
      </c>
      <c r="B12" s="1" t="s">
        <v>31</v>
      </c>
    </row>
    <row r="13" spans="1:6" ht="30" x14ac:dyDescent="0.25">
      <c r="A13" t="s">
        <v>9</v>
      </c>
      <c r="B13" s="1" t="s">
        <v>32</v>
      </c>
    </row>
    <row r="14" spans="1:6" x14ac:dyDescent="0.25">
      <c r="A14" t="s">
        <v>9</v>
      </c>
      <c r="B14" s="1" t="s">
        <v>33</v>
      </c>
    </row>
    <row r="15" spans="1:6" x14ac:dyDescent="0.25">
      <c r="A15" t="s">
        <v>9</v>
      </c>
      <c r="B15" s="3" t="s">
        <v>21</v>
      </c>
    </row>
    <row r="17" spans="1:2" ht="30" x14ac:dyDescent="0.25">
      <c r="A17" t="s">
        <v>8</v>
      </c>
      <c r="B17" s="4" t="s">
        <v>36</v>
      </c>
    </row>
    <row r="19" spans="1:2" x14ac:dyDescent="0.25">
      <c r="A19" t="s">
        <v>1</v>
      </c>
      <c r="B19" s="5" t="s">
        <v>39</v>
      </c>
    </row>
    <row r="20" spans="1:2" ht="30" x14ac:dyDescent="0.25">
      <c r="A20" t="s">
        <v>1</v>
      </c>
      <c r="B20" s="5" t="s">
        <v>40</v>
      </c>
    </row>
    <row r="21" spans="1:2" ht="30" x14ac:dyDescent="0.25">
      <c r="A21" t="s">
        <v>1</v>
      </c>
      <c r="B21" s="5" t="s">
        <v>41</v>
      </c>
    </row>
    <row r="22" spans="1:2" x14ac:dyDescent="0.25">
      <c r="A22" t="s">
        <v>1</v>
      </c>
      <c r="B22" s="5" t="s">
        <v>42</v>
      </c>
    </row>
    <row r="23" spans="1:2" x14ac:dyDescent="0.25">
      <c r="A23" t="s">
        <v>1</v>
      </c>
      <c r="B23" s="5" t="s">
        <v>43</v>
      </c>
    </row>
    <row r="24" spans="1:2" x14ac:dyDescent="0.25">
      <c r="A24" t="s">
        <v>1</v>
      </c>
      <c r="B24" s="5" t="s">
        <v>44</v>
      </c>
    </row>
    <row r="25" spans="1:2" x14ac:dyDescent="0.25">
      <c r="A25" t="s">
        <v>1</v>
      </c>
      <c r="B25" s="5" t="s">
        <v>45</v>
      </c>
    </row>
    <row r="26" spans="1:2" ht="30" x14ac:dyDescent="0.25">
      <c r="A26" t="s">
        <v>1</v>
      </c>
      <c r="B26" s="5" t="s">
        <v>46</v>
      </c>
    </row>
    <row r="27" spans="1:2" x14ac:dyDescent="0.25">
      <c r="A27" t="s">
        <v>1</v>
      </c>
      <c r="B27" s="5" t="s">
        <v>47</v>
      </c>
    </row>
    <row r="28" spans="1:2" x14ac:dyDescent="0.25">
      <c r="A28" t="s">
        <v>1</v>
      </c>
      <c r="B28" s="5" t="s">
        <v>48</v>
      </c>
    </row>
    <row r="29" spans="1:2" ht="30" x14ac:dyDescent="0.25">
      <c r="A29" t="s">
        <v>1</v>
      </c>
      <c r="B29" s="5" t="s">
        <v>49</v>
      </c>
    </row>
    <row r="30" spans="1:2" x14ac:dyDescent="0.25">
      <c r="A30" t="s">
        <v>1</v>
      </c>
      <c r="B30" s="5" t="s">
        <v>50</v>
      </c>
    </row>
    <row r="31" spans="1:2" x14ac:dyDescent="0.25">
      <c r="A31" t="s">
        <v>1</v>
      </c>
      <c r="B31" s="5" t="s">
        <v>51</v>
      </c>
    </row>
    <row r="32" spans="1:2" x14ac:dyDescent="0.25">
      <c r="A32" t="s">
        <v>1</v>
      </c>
      <c r="B32" s="5" t="s">
        <v>52</v>
      </c>
    </row>
    <row r="33" spans="1:3" x14ac:dyDescent="0.25">
      <c r="A33" t="s">
        <v>1</v>
      </c>
      <c r="B33" s="5" t="s">
        <v>53</v>
      </c>
    </row>
    <row r="34" spans="1:3" x14ac:dyDescent="0.25">
      <c r="A34" t="s">
        <v>1</v>
      </c>
      <c r="B34" s="5" t="s">
        <v>54</v>
      </c>
    </row>
    <row r="35" spans="1:3" x14ac:dyDescent="0.25">
      <c r="A35" t="s">
        <v>1</v>
      </c>
      <c r="B35" s="5" t="s">
        <v>55</v>
      </c>
    </row>
    <row r="36" spans="1:3" ht="30" x14ac:dyDescent="0.25">
      <c r="A36" t="s">
        <v>1</v>
      </c>
      <c r="B36" s="5" t="s">
        <v>56</v>
      </c>
    </row>
    <row r="37" spans="1:3" ht="30" x14ac:dyDescent="0.25">
      <c r="A37" t="s">
        <v>1</v>
      </c>
      <c r="B37" s="5" t="s">
        <v>57</v>
      </c>
    </row>
    <row r="38" spans="1:3" x14ac:dyDescent="0.25">
      <c r="A38" t="s">
        <v>1</v>
      </c>
      <c r="B38" s="5" t="s">
        <v>58</v>
      </c>
    </row>
    <row r="39" spans="1:3" ht="30" x14ac:dyDescent="0.25">
      <c r="A39" t="s">
        <v>1</v>
      </c>
      <c r="B39" s="5" t="s">
        <v>59</v>
      </c>
    </row>
    <row r="40" spans="1:3" x14ac:dyDescent="0.25">
      <c r="A40" t="s">
        <v>1</v>
      </c>
      <c r="B40" s="5" t="s">
        <v>60</v>
      </c>
    </row>
    <row r="41" spans="1:3" x14ac:dyDescent="0.25">
      <c r="A41" t="s">
        <v>1</v>
      </c>
      <c r="B41" s="5" t="s">
        <v>33</v>
      </c>
    </row>
    <row r="42" spans="1:3" x14ac:dyDescent="0.25">
      <c r="A42" t="s">
        <v>1</v>
      </c>
      <c r="B42" s="5" t="s">
        <v>61</v>
      </c>
    </row>
    <row r="43" spans="1:3" x14ac:dyDescent="0.25">
      <c r="A43" t="s">
        <v>1</v>
      </c>
      <c r="B43" s="2" t="s">
        <v>38</v>
      </c>
    </row>
    <row r="44" spans="1:3" ht="30" x14ac:dyDescent="0.25">
      <c r="A44" t="s">
        <v>1</v>
      </c>
      <c r="B44" s="2" t="s">
        <v>71</v>
      </c>
    </row>
    <row r="46" spans="1:3" ht="30" x14ac:dyDescent="0.25">
      <c r="B46" s="2" t="s">
        <v>115</v>
      </c>
      <c r="C46" t="s">
        <v>74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5"/>
  <sheetViews>
    <sheetView showGridLines="0" showRowColHeaders="0" zoomScaleNormal="100" workbookViewId="0">
      <selection activeCell="D13" sqref="D13"/>
    </sheetView>
  </sheetViews>
  <sheetFormatPr defaultRowHeight="15" x14ac:dyDescent="0.25"/>
  <cols>
    <col min="1" max="1" width="1.7109375" customWidth="1"/>
    <col min="2" max="4" width="49.7109375" customWidth="1"/>
  </cols>
  <sheetData>
    <row r="6" spans="1:6" ht="18.75" x14ac:dyDescent="0.3">
      <c r="B6" s="298" t="s">
        <v>400</v>
      </c>
      <c r="C6" s="298"/>
      <c r="D6" s="298"/>
    </row>
    <row r="7" spans="1:6" ht="18.75" customHeight="1" x14ac:dyDescent="0.25">
      <c r="B7" s="301" t="s">
        <v>521</v>
      </c>
      <c r="C7" s="301"/>
      <c r="D7" s="301"/>
      <c r="E7" s="117"/>
      <c r="F7" s="117"/>
    </row>
    <row r="8" spans="1:6" ht="18.75" x14ac:dyDescent="0.25">
      <c r="B8" s="190"/>
      <c r="C8" s="190"/>
      <c r="D8" s="190"/>
      <c r="E8" s="75"/>
      <c r="F8" s="75"/>
    </row>
    <row r="9" spans="1:6" ht="39" customHeight="1" x14ac:dyDescent="0.25">
      <c r="A9" s="112"/>
      <c r="B9" s="299" t="s">
        <v>498</v>
      </c>
      <c r="C9" s="299"/>
      <c r="D9" s="299"/>
    </row>
    <row r="10" spans="1:6" ht="18.75" x14ac:dyDescent="0.25">
      <c r="A10" s="112"/>
      <c r="B10" s="250" t="s">
        <v>370</v>
      </c>
      <c r="C10" s="186"/>
      <c r="D10" s="186"/>
    </row>
    <row r="11" spans="1:6" x14ac:dyDescent="0.25">
      <c r="A11" s="112"/>
      <c r="B11" s="187" t="s">
        <v>361</v>
      </c>
      <c r="C11" s="187" t="s">
        <v>362</v>
      </c>
      <c r="D11" s="187" t="s">
        <v>113</v>
      </c>
    </row>
    <row r="12" spans="1:6" ht="75" x14ac:dyDescent="0.25">
      <c r="A12" s="112" t="s">
        <v>194</v>
      </c>
      <c r="B12" s="188" t="str">
        <f>VLOOKUP($A$12,'Base de dados (Indicadores)'!$A$4:$L$80,5,FALSE)</f>
        <v>Identificação de conflitos existentes e potenciais na cadeia de valor</v>
      </c>
      <c r="C12" s="188" t="str">
        <f>VLOOKUP($A$12,'Base de dados (Indicadores)'!$A$4:$L$80,6,FALSE)</f>
        <v xml:space="preserve">Levantamento de conflitos pelo uso da água na cadeia de valor. 
Número e % de fornecedores aos quais se solicitou relatórios sobre a utilização, riscos e/ou gestão de água. </v>
      </c>
      <c r="D12" s="188" t="str">
        <f>VLOOKUP($A$12,'Base de dados (Indicadores)'!$A$4:$L$80,7,FALSE)</f>
        <v>CDP Water W1.3,1.3a; OCDE Water Governance Principles</v>
      </c>
    </row>
    <row r="13" spans="1:6" x14ac:dyDescent="0.25">
      <c r="A13" s="112"/>
      <c r="B13" s="185"/>
      <c r="C13" s="185"/>
      <c r="D13" s="185"/>
    </row>
    <row r="14" spans="1:6" ht="18.75" x14ac:dyDescent="0.25">
      <c r="A14" s="112"/>
      <c r="B14" s="250" t="s">
        <v>371</v>
      </c>
      <c r="C14" s="186"/>
      <c r="D14" s="186"/>
    </row>
    <row r="15" spans="1:6" x14ac:dyDescent="0.25">
      <c r="A15" s="112"/>
      <c r="B15" s="187" t="s">
        <v>361</v>
      </c>
      <c r="C15" s="187" t="s">
        <v>362</v>
      </c>
      <c r="D15" s="187" t="s">
        <v>113</v>
      </c>
    </row>
    <row r="16" spans="1:6" ht="150" x14ac:dyDescent="0.25">
      <c r="A16" s="112" t="s">
        <v>624</v>
      </c>
      <c r="B16" s="188" t="str">
        <f>VLOOKUP($A$16,'Base de dados (Indicadores)'!$A$4:$L$80,5,FALSE)</f>
        <v xml:space="preserve">Fortalecimento de capacidades institucionais para participação na gestão de recursos hídricos na cadeia de valor </v>
      </c>
      <c r="C16" s="188" t="str">
        <f>VLOOKUP($A$16,'Base de dados (Indicadores)'!$A$4:$L$80,6,FALSE)</f>
        <v xml:space="preserve">Número, quantidade e perfil de atores envolvidos, e tipos de ações de fortalecimento realizadas com foco na cadeia de valor, para questões como: 
-análises e diagnósticos, monitoramento e avaliação de ações, políticas e sistemas de gestão de recursos hídricos
-participação em espaços coletivos
-fatores intangíveis, como arranjos e habilidades sociais, valores, processos e hábitos
</v>
      </c>
      <c r="D16" s="188" t="str">
        <f>VLOOKUP($A$16,'Base de dados (Indicadores)'!$A$4:$L$80,7,FALSE)</f>
        <v>OCDE Water Governance Principles</v>
      </c>
    </row>
    <row r="17" spans="1:4" ht="75" x14ac:dyDescent="0.25">
      <c r="A17" s="112" t="s">
        <v>207</v>
      </c>
      <c r="B17" s="188" t="str">
        <f>VLOOKUP($A$17,'Base de dados (Indicadores)'!$A$4:$L$80,5,FALSE)</f>
        <v>Stakeholders da cadeia de valor envolvidos nas avaliações de risco hídrico de sua empresa</v>
      </c>
      <c r="C17" s="188" t="str">
        <f>VLOOKUP($A$17,'Base de dados (Indicadores)'!$A$4:$L$80,6,FALSE)</f>
        <v xml:space="preserve">Critérios para priorização dos stakeholders a ser envolvidos
Número e representatividade de stakeholders envolvidos, por elo da cadeia de valor
</v>
      </c>
      <c r="D17" s="188" t="str">
        <f>VLOOKUP($A$17,'Base de dados (Indicadores)'!$A$4:$L$80,7,FALSE)</f>
        <v>CDP - Water W2.7</v>
      </c>
    </row>
    <row r="18" spans="1:4" x14ac:dyDescent="0.25">
      <c r="A18" s="112"/>
      <c r="B18" s="1"/>
      <c r="C18" s="1"/>
      <c r="D18" s="1"/>
    </row>
    <row r="19" spans="1:4" ht="18.75" x14ac:dyDescent="0.25">
      <c r="A19" s="112"/>
      <c r="B19" s="250" t="s">
        <v>474</v>
      </c>
      <c r="C19" s="186"/>
      <c r="D19" s="186"/>
    </row>
    <row r="20" spans="1:4" x14ac:dyDescent="0.25">
      <c r="A20" s="112"/>
      <c r="B20" s="187" t="s">
        <v>361</v>
      </c>
      <c r="C20" s="187" t="s">
        <v>362</v>
      </c>
      <c r="D20" s="187" t="s">
        <v>113</v>
      </c>
    </row>
    <row r="21" spans="1:4" ht="60" x14ac:dyDescent="0.25">
      <c r="A21" s="112" t="s">
        <v>450</v>
      </c>
      <c r="B21" s="188" t="str">
        <f>VLOOKUP($A$21,'Base de dados (Indicadores)'!$A$4:$L$80,5,FALSE)</f>
        <v>Plano de ação a partir do diagnóstico de riscos relacionados à gestão de recursos hídricos na cadeia de valor, incluindo por exemplo critérios ambientais para contratação de fornecedores</v>
      </c>
      <c r="C21" s="188" t="str">
        <f>VLOOKUP($A$21,'Base de dados (Indicadores)'!$A$4:$L$80,6,FALSE)</f>
        <v>Abrangência e/ou representatividade em relação à cadeia 
% de implementação do plano</v>
      </c>
      <c r="D21" s="188" t="str">
        <f>VLOOKUP($A$21,'Base de dados (Indicadores)'!$A$4:$L$80,7,FALSE)</f>
        <v>GRI G4-EN32/308-1</v>
      </c>
    </row>
    <row r="22" spans="1:4" x14ac:dyDescent="0.25">
      <c r="A22" s="112"/>
      <c r="B22" s="1"/>
      <c r="C22" s="1"/>
      <c r="D22" s="1"/>
    </row>
    <row r="23" spans="1:4" ht="18.75" x14ac:dyDescent="0.25">
      <c r="A23" s="112"/>
      <c r="B23" s="250" t="s">
        <v>372</v>
      </c>
      <c r="C23" s="186"/>
      <c r="D23" s="186"/>
    </row>
    <row r="24" spans="1:4" x14ac:dyDescent="0.25">
      <c r="A24" s="112"/>
      <c r="B24" s="187" t="s">
        <v>361</v>
      </c>
      <c r="C24" s="187" t="s">
        <v>362</v>
      </c>
      <c r="D24" s="187" t="s">
        <v>113</v>
      </c>
    </row>
    <row r="25" spans="1:4" ht="75" x14ac:dyDescent="0.25">
      <c r="A25" s="112" t="s">
        <v>198</v>
      </c>
      <c r="B25" s="188" t="str">
        <f>VLOOKUP($A$25,'Base de dados (Indicadores)'!$A$4:$L$80,5,FALSE)</f>
        <v>Eficácia da comunicação com principais clientes e fornecedores a respeito da atuação da empresa em relação aos recursos hídricos</v>
      </c>
      <c r="C25" s="188" t="str">
        <f>VLOOKUP($A$25,'Base de dados (Indicadores)'!$A$4:$L$80,6,FALSE)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D25" s="188" t="str">
        <f>VLOOKUP($A$25,'Base de dados (Indicadores)'!$A$4:$L$80,7,FALSE)</f>
        <v>CEBDS; UNDP Assessing Water Governance; OCDE Water Governance Principles</v>
      </c>
    </row>
  </sheetData>
  <mergeCells count="3">
    <mergeCell ref="B6:D6"/>
    <mergeCell ref="B7:D7"/>
    <mergeCell ref="B9:D9"/>
  </mergeCell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FF0000"/>
    <pageSetUpPr fitToPage="1"/>
  </sheetPr>
  <dimension ref="A1:AD81"/>
  <sheetViews>
    <sheetView zoomScale="90" zoomScaleNormal="90" zoomScalePageLayoutView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E4" sqref="E4"/>
    </sheetView>
  </sheetViews>
  <sheetFormatPr defaultColWidth="10.85546875" defaultRowHeight="15.75" x14ac:dyDescent="0.25"/>
  <cols>
    <col min="1" max="1" width="18.42578125" style="22" customWidth="1"/>
    <col min="2" max="2" width="10.140625" style="20" bestFit="1" customWidth="1"/>
    <col min="3" max="3" width="14.42578125" style="20" bestFit="1" customWidth="1"/>
    <col min="4" max="4" width="16.7109375" style="22" customWidth="1"/>
    <col min="5" max="5" width="67.7109375" style="21" customWidth="1"/>
    <col min="6" max="6" width="59.140625" style="13" customWidth="1"/>
    <col min="7" max="7" width="21.140625" style="13" customWidth="1"/>
    <col min="8" max="8" width="11.28515625" style="11" customWidth="1"/>
    <col min="9" max="9" width="13.7109375" style="11" customWidth="1"/>
    <col min="10" max="10" width="42.5703125" style="11" customWidth="1"/>
    <col min="11" max="11" width="41.140625" style="11" customWidth="1"/>
    <col min="12" max="12" width="7.28515625" style="85" customWidth="1"/>
    <col min="13" max="17" width="10.85546875" style="85"/>
    <col min="18" max="19" width="10.85546875" style="11"/>
    <col min="20" max="20" width="9" style="11" customWidth="1"/>
    <col min="21" max="16384" width="10.85546875" style="11"/>
  </cols>
  <sheetData>
    <row r="1" spans="1:30" ht="21.75" thickBot="1" x14ac:dyDescent="0.3">
      <c r="E1" s="295"/>
      <c r="F1" s="295"/>
    </row>
    <row r="2" spans="1:30" ht="19.5" thickBot="1" x14ac:dyDescent="0.3">
      <c r="A2" s="48"/>
      <c r="B2" s="47"/>
      <c r="C2" s="47"/>
      <c r="D2" s="48"/>
      <c r="E2" s="49"/>
      <c r="F2" s="50"/>
      <c r="G2" s="51"/>
      <c r="H2" s="296" t="s">
        <v>6</v>
      </c>
      <c r="I2" s="296"/>
      <c r="J2" s="52"/>
      <c r="K2" s="135"/>
      <c r="L2" s="133"/>
      <c r="M2" s="303" t="s">
        <v>314</v>
      </c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</row>
    <row r="3" spans="1:30" ht="19.5" thickBot="1" x14ac:dyDescent="0.3">
      <c r="A3" s="54" t="s">
        <v>183</v>
      </c>
      <c r="B3" s="53" t="s">
        <v>110</v>
      </c>
      <c r="C3" s="53" t="s">
        <v>7</v>
      </c>
      <c r="D3" s="54" t="s">
        <v>109</v>
      </c>
      <c r="E3" s="55" t="s">
        <v>184</v>
      </c>
      <c r="F3" s="56" t="s">
        <v>112</v>
      </c>
      <c r="G3" s="57" t="s">
        <v>113</v>
      </c>
      <c r="H3" s="59" t="s">
        <v>159</v>
      </c>
      <c r="I3" s="59" t="s">
        <v>160</v>
      </c>
      <c r="J3" s="58" t="s">
        <v>451</v>
      </c>
      <c r="K3" s="61" t="s">
        <v>111</v>
      </c>
      <c r="L3" s="134"/>
      <c r="M3" s="86" t="s">
        <v>321</v>
      </c>
      <c r="N3" s="86" t="s">
        <v>324</v>
      </c>
      <c r="O3" s="86" t="s">
        <v>325</v>
      </c>
      <c r="P3" s="86" t="s">
        <v>452</v>
      </c>
      <c r="Q3" s="86" t="s">
        <v>453</v>
      </c>
      <c r="R3" s="87" t="s">
        <v>315</v>
      </c>
      <c r="S3" s="87" t="s">
        <v>316</v>
      </c>
      <c r="T3" s="87" t="s">
        <v>317</v>
      </c>
      <c r="U3" s="87" t="s">
        <v>318</v>
      </c>
      <c r="V3" s="87" t="s">
        <v>319</v>
      </c>
      <c r="W3" s="87" t="s">
        <v>320</v>
      </c>
      <c r="X3" s="151" t="s">
        <v>454</v>
      </c>
      <c r="Y3" s="151" t="s">
        <v>455</v>
      </c>
      <c r="Z3" s="151" t="s">
        <v>456</v>
      </c>
      <c r="AA3" s="151" t="s">
        <v>457</v>
      </c>
      <c r="AB3" s="87"/>
      <c r="AD3" s="225" t="s">
        <v>582</v>
      </c>
    </row>
    <row r="4" spans="1:30" s="13" customFormat="1" ht="94.5" x14ac:dyDescent="0.25">
      <c r="A4" s="36" t="s">
        <v>734</v>
      </c>
      <c r="B4" s="97" t="s">
        <v>1</v>
      </c>
      <c r="C4" s="35" t="s">
        <v>108</v>
      </c>
      <c r="D4" s="36" t="s">
        <v>3</v>
      </c>
      <c r="E4" s="229" t="s">
        <v>780</v>
      </c>
      <c r="F4" s="243" t="s">
        <v>671</v>
      </c>
      <c r="G4" s="232" t="s">
        <v>616</v>
      </c>
      <c r="H4" s="208" t="s">
        <v>420</v>
      </c>
      <c r="I4" s="222" t="s">
        <v>556</v>
      </c>
      <c r="J4" s="209" t="s">
        <v>542</v>
      </c>
      <c r="K4" s="157" t="s">
        <v>736</v>
      </c>
      <c r="L4" s="132"/>
      <c r="M4" s="89" t="s">
        <v>174</v>
      </c>
      <c r="N4" s="89"/>
      <c r="O4" s="89"/>
      <c r="P4" s="89"/>
      <c r="Q4" s="89"/>
      <c r="R4" s="88">
        <f>IFERROR(VLOOKUP($M4,'Apoio 2'!$B$35:$D$43,2,FALSE),"")</f>
        <v>2</v>
      </c>
      <c r="S4" s="88">
        <f>IFERROR(VLOOKUP($M4,'Apoio 2'!$B$35:$D$43,3,FALSE),"")</f>
        <v>2.2999999999999998</v>
      </c>
      <c r="T4" s="88" t="str">
        <f>IFERROR(VLOOKUP($N4,'Apoio 2'!$B$35:$D$43,2,FALSE),"")</f>
        <v/>
      </c>
      <c r="U4" s="88" t="str">
        <f>IFERROR(VLOOKUP($N4,'Apoio 2'!$B$35:$D$43,3,FALSE),"")</f>
        <v/>
      </c>
      <c r="V4" s="88" t="str">
        <f>IFERROR(VLOOKUP($O4,'Apoio 2'!$B$35:$D$43,2,FALSE),"")</f>
        <v/>
      </c>
      <c r="W4" s="88" t="str">
        <f>IFERROR(VLOOKUP($O4,'Apoio 2'!$B$35:$D$43,3,FALSE),"")</f>
        <v/>
      </c>
      <c r="X4" s="88" t="str">
        <f>IFERROR(VLOOKUP($P4,'Apoio 2'!$B$35:$D$43,2,FALSE),"")</f>
        <v/>
      </c>
      <c r="Y4" s="88" t="str">
        <f>IFERROR(VLOOKUP($P4,'Apoio 2'!$B$35:$D$43,3,FALSE),"")</f>
        <v/>
      </c>
      <c r="Z4" s="88" t="str">
        <f>IFERROR(VLOOKUP($Q4,'Apoio 2'!$B$35:$D$43,2,FALSE),"")</f>
        <v/>
      </c>
      <c r="AA4" s="88" t="str">
        <f>IFERROR(VLOOKUP($Q4,'Apoio 2'!$B$35:$D$43,3,FALSE),"")</f>
        <v/>
      </c>
      <c r="AB4" s="88"/>
      <c r="AD4" s="222"/>
    </row>
    <row r="5" spans="1:30" s="213" customFormat="1" ht="96.75" x14ac:dyDescent="0.25">
      <c r="A5" s="36" t="s">
        <v>735</v>
      </c>
      <c r="B5" s="40" t="s">
        <v>1</v>
      </c>
      <c r="C5" s="40" t="s">
        <v>108</v>
      </c>
      <c r="D5" s="43" t="s">
        <v>3</v>
      </c>
      <c r="E5" s="24" t="s">
        <v>779</v>
      </c>
      <c r="F5" s="207" t="s">
        <v>672</v>
      </c>
      <c r="G5" s="214" t="s">
        <v>616</v>
      </c>
      <c r="H5" s="208" t="s">
        <v>420</v>
      </c>
      <c r="I5" s="222" t="s">
        <v>556</v>
      </c>
      <c r="J5" s="209" t="s">
        <v>542</v>
      </c>
      <c r="K5" s="157" t="s">
        <v>736</v>
      </c>
      <c r="L5" s="210"/>
      <c r="M5" s="211" t="s">
        <v>174</v>
      </c>
      <c r="N5" s="211"/>
      <c r="O5" s="211"/>
      <c r="P5" s="211"/>
      <c r="Q5" s="211"/>
      <c r="R5" s="212">
        <f>IFERROR(VLOOKUP($M5,'Apoio 2'!$B$35:$D$43,2,FALSE),"")</f>
        <v>2</v>
      </c>
      <c r="S5" s="212">
        <f>IFERROR(VLOOKUP($M5,'Apoio 2'!$B$35:$D$43,3,FALSE),"")</f>
        <v>2.2999999999999998</v>
      </c>
      <c r="T5" s="212" t="str">
        <f>IFERROR(VLOOKUP($N5,'Apoio 2'!$B$35:$D$43,2,FALSE),"")</f>
        <v/>
      </c>
      <c r="U5" s="212" t="str">
        <f>IFERROR(VLOOKUP($N5,'Apoio 2'!$B$35:$D$43,3,FALSE),"")</f>
        <v/>
      </c>
      <c r="V5" s="212" t="str">
        <f>IFERROR(VLOOKUP($O5,'Apoio 2'!$B$35:$D$43,2,FALSE),"")</f>
        <v/>
      </c>
      <c r="W5" s="212" t="str">
        <f>IFERROR(VLOOKUP($O5,'Apoio 2'!$B$35:$D$43,3,FALSE),"")</f>
        <v/>
      </c>
      <c r="X5" s="212" t="str">
        <f>IFERROR(VLOOKUP($P5,'Apoio 2'!$B$35:$D$43,2,FALSE),"")</f>
        <v/>
      </c>
      <c r="Y5" s="212" t="str">
        <f>IFERROR(VLOOKUP($P5,'Apoio 2'!$B$35:$D$43,3,FALSE),"")</f>
        <v/>
      </c>
      <c r="Z5" s="212" t="str">
        <f>IFERROR(VLOOKUP($Q5,'Apoio 2'!$B$35:$D$43,2,FALSE),"")</f>
        <v/>
      </c>
      <c r="AA5" s="212" t="str">
        <f>IFERROR(VLOOKUP($Q5,'Apoio 2'!$B$35:$D$43,3,FALSE),"")</f>
        <v/>
      </c>
      <c r="AB5" s="212"/>
      <c r="AD5" s="222"/>
    </row>
    <row r="6" spans="1:30" s="13" customFormat="1" ht="63" x14ac:dyDescent="0.25">
      <c r="A6" s="101" t="s">
        <v>194</v>
      </c>
      <c r="B6" s="40" t="s">
        <v>8</v>
      </c>
      <c r="C6" s="40" t="s">
        <v>118</v>
      </c>
      <c r="D6" s="101" t="s">
        <v>116</v>
      </c>
      <c r="E6" s="125" t="s">
        <v>715</v>
      </c>
      <c r="F6" s="125" t="s">
        <v>716</v>
      </c>
      <c r="G6" s="17" t="s">
        <v>169</v>
      </c>
      <c r="H6" s="124" t="s">
        <v>420</v>
      </c>
      <c r="I6" s="222" t="s">
        <v>556</v>
      </c>
      <c r="J6" s="149" t="s">
        <v>595</v>
      </c>
      <c r="K6" s="15" t="s">
        <v>673</v>
      </c>
      <c r="L6" s="132"/>
      <c r="M6" s="89" t="s">
        <v>182</v>
      </c>
      <c r="N6" s="89"/>
      <c r="O6" s="89"/>
      <c r="P6" s="89"/>
      <c r="Q6" s="89"/>
      <c r="R6" s="88">
        <f>IFERROR(VLOOKUP($M6,'Apoio 2'!$B$35:$D$43,2,FALSE),"")</f>
        <v>2.5499999999999998</v>
      </c>
      <c r="S6" s="88">
        <f>IFERROR(VLOOKUP($M6,'Apoio 2'!$B$35:$D$43,3,FALSE),"")</f>
        <v>0.45</v>
      </c>
      <c r="T6" s="88" t="str">
        <f>IFERROR(VLOOKUP($N6,'Apoio 2'!$B$35:$D$43,2,FALSE),"")</f>
        <v/>
      </c>
      <c r="U6" s="88" t="str">
        <f>IFERROR(VLOOKUP($N6,'Apoio 2'!$B$35:$D$43,3,FALSE),"")</f>
        <v/>
      </c>
      <c r="V6" s="88" t="str">
        <f>IFERROR(VLOOKUP($O6,'Apoio 2'!$B$35:$D$43,2,FALSE),"")</f>
        <v/>
      </c>
      <c r="W6" s="88" t="str">
        <f>IFERROR(VLOOKUP($O6,'Apoio 2'!$B$35:$D$43,3,FALSE),"")</f>
        <v/>
      </c>
      <c r="X6" s="88" t="str">
        <f>IFERROR(VLOOKUP($P6,'Apoio 2'!$B$35:$D$43,2,FALSE),"")</f>
        <v/>
      </c>
      <c r="Y6" s="88" t="str">
        <f>IFERROR(VLOOKUP($P6,'Apoio 2'!$B$35:$D$43,3,FALSE),"")</f>
        <v/>
      </c>
      <c r="Z6" s="88" t="str">
        <f>IFERROR(VLOOKUP($Q6,'Apoio 2'!$B$35:$D$43,2,FALSE),"")</f>
        <v/>
      </c>
      <c r="AA6" s="88" t="str">
        <f>IFERROR(VLOOKUP($Q6,'Apoio 2'!$B$35:$D$43,3,FALSE),"")</f>
        <v/>
      </c>
      <c r="AB6" s="88"/>
      <c r="AD6" s="222"/>
    </row>
    <row r="7" spans="1:30" s="13" customFormat="1" ht="78.75" x14ac:dyDescent="0.25">
      <c r="A7" s="101" t="s">
        <v>445</v>
      </c>
      <c r="B7" s="40" t="s">
        <v>1</v>
      </c>
      <c r="C7" s="40" t="s">
        <v>118</v>
      </c>
      <c r="D7" s="101" t="s">
        <v>102</v>
      </c>
      <c r="E7" s="39" t="s">
        <v>650</v>
      </c>
      <c r="F7" s="10" t="s">
        <v>729</v>
      </c>
      <c r="G7" s="17" t="s">
        <v>153</v>
      </c>
      <c r="H7" s="124" t="s">
        <v>420</v>
      </c>
      <c r="I7" s="222" t="s">
        <v>556</v>
      </c>
      <c r="J7" s="149" t="s">
        <v>596</v>
      </c>
      <c r="K7" s="157" t="s">
        <v>674</v>
      </c>
      <c r="L7" s="132"/>
      <c r="M7" s="89" t="s">
        <v>176</v>
      </c>
      <c r="N7" s="89"/>
      <c r="O7" s="89"/>
      <c r="P7" s="89"/>
      <c r="Q7" s="89"/>
      <c r="R7" s="88">
        <f>IFERROR(VLOOKUP($M7,'Apoio 2'!$B$35:$D$43,2,FALSE),"")</f>
        <v>2.5499999999999998</v>
      </c>
      <c r="S7" s="88">
        <f>IFERROR(VLOOKUP($M7,'Apoio 2'!$B$35:$D$43,3,FALSE),"")</f>
        <v>1.6</v>
      </c>
      <c r="T7" s="88" t="str">
        <f>IFERROR(VLOOKUP($N7,'Apoio 2'!$B$35:$D$43,2,FALSE),"")</f>
        <v/>
      </c>
      <c r="U7" s="88" t="str">
        <f>IFERROR(VLOOKUP($N7,'Apoio 2'!$B$35:$D$43,3,FALSE),"")</f>
        <v/>
      </c>
      <c r="V7" s="88" t="str">
        <f>IFERROR(VLOOKUP($O7,'Apoio 2'!$B$35:$D$43,2,FALSE),"")</f>
        <v/>
      </c>
      <c r="W7" s="88" t="str">
        <f>IFERROR(VLOOKUP($O7,'Apoio 2'!$B$35:$D$43,3,FALSE),"")</f>
        <v/>
      </c>
      <c r="X7" s="88" t="str">
        <f>IFERROR(VLOOKUP($P7,'Apoio 2'!$B$35:$D$43,2,FALSE),"")</f>
        <v/>
      </c>
      <c r="Y7" s="88" t="str">
        <f>IFERROR(VLOOKUP($P7,'Apoio 2'!$B$35:$D$43,3,FALSE),"")</f>
        <v/>
      </c>
      <c r="Z7" s="88" t="str">
        <f>IFERROR(VLOOKUP($Q7,'Apoio 2'!$B$35:$D$43,2,FALSE),"")</f>
        <v/>
      </c>
      <c r="AA7" s="88" t="str">
        <f>IFERROR(VLOOKUP($Q7,'Apoio 2'!$B$35:$D$43,3,FALSE),"")</f>
        <v/>
      </c>
      <c r="AB7" s="88"/>
      <c r="AD7" s="222"/>
    </row>
    <row r="8" spans="1:30" s="13" customFormat="1" ht="94.5" x14ac:dyDescent="0.25">
      <c r="A8" s="42" t="s">
        <v>195</v>
      </c>
      <c r="B8" s="40" t="s">
        <v>1</v>
      </c>
      <c r="C8" s="40" t="s">
        <v>118</v>
      </c>
      <c r="D8" s="101" t="s">
        <v>104</v>
      </c>
      <c r="E8" s="9" t="s">
        <v>717</v>
      </c>
      <c r="F8" s="10" t="s">
        <v>156</v>
      </c>
      <c r="G8" s="17" t="s">
        <v>170</v>
      </c>
      <c r="H8" s="124" t="s">
        <v>420</v>
      </c>
      <c r="I8" s="222" t="s">
        <v>556</v>
      </c>
      <c r="J8" s="149" t="s">
        <v>750</v>
      </c>
      <c r="K8" s="157" t="s">
        <v>675</v>
      </c>
      <c r="L8" s="132"/>
      <c r="M8" s="89" t="s">
        <v>176</v>
      </c>
      <c r="N8" s="89"/>
      <c r="O8" s="89"/>
      <c r="P8" s="89"/>
      <c r="Q8" s="89"/>
      <c r="R8" s="88">
        <f>IFERROR(VLOOKUP($M8,'Apoio 2'!$B$35:$D$43,2,FALSE),"")</f>
        <v>2.5499999999999998</v>
      </c>
      <c r="S8" s="88">
        <f>IFERROR(VLOOKUP($M8,'Apoio 2'!$B$35:$D$43,3,FALSE),"")</f>
        <v>1.6</v>
      </c>
      <c r="T8" s="88" t="str">
        <f>IFERROR(VLOOKUP($N8,'Apoio 2'!$B$35:$D$43,2,FALSE),"")</f>
        <v/>
      </c>
      <c r="U8" s="88" t="str">
        <f>IFERROR(VLOOKUP($N8,'Apoio 2'!$B$35:$D$43,3,FALSE),"")</f>
        <v/>
      </c>
      <c r="V8" s="88" t="str">
        <f>IFERROR(VLOOKUP($O8,'Apoio 2'!$B$35:$D$43,2,FALSE),"")</f>
        <v/>
      </c>
      <c r="W8" s="88" t="str">
        <f>IFERROR(VLOOKUP($O8,'Apoio 2'!$B$35:$D$43,3,FALSE),"")</f>
        <v/>
      </c>
      <c r="X8" s="88" t="str">
        <f>IFERROR(VLOOKUP($P8,'Apoio 2'!$B$35:$D$43,2,FALSE),"")</f>
        <v/>
      </c>
      <c r="Y8" s="88" t="str">
        <f>IFERROR(VLOOKUP($P8,'Apoio 2'!$B$35:$D$43,3,FALSE),"")</f>
        <v/>
      </c>
      <c r="Z8" s="88" t="str">
        <f>IFERROR(VLOOKUP($Q8,'Apoio 2'!$B$35:$D$43,2,FALSE),"")</f>
        <v/>
      </c>
      <c r="AA8" s="88" t="str">
        <f>IFERROR(VLOOKUP($Q8,'Apoio 2'!$B$35:$D$43,3,FALSE),"")</f>
        <v/>
      </c>
      <c r="AB8" s="88"/>
      <c r="AD8" s="222"/>
    </row>
    <row r="9" spans="1:30" ht="78.75" x14ac:dyDescent="0.25">
      <c r="A9" s="43" t="s">
        <v>617</v>
      </c>
      <c r="B9" s="40" t="s">
        <v>1</v>
      </c>
      <c r="C9" s="40" t="s">
        <v>118</v>
      </c>
      <c r="D9" s="42" t="s">
        <v>104</v>
      </c>
      <c r="E9" s="8" t="s">
        <v>105</v>
      </c>
      <c r="F9" s="8" t="s">
        <v>132</v>
      </c>
      <c r="G9" s="17" t="s">
        <v>171</v>
      </c>
      <c r="H9" s="124" t="s">
        <v>420</v>
      </c>
      <c r="I9" s="222" t="s">
        <v>556</v>
      </c>
      <c r="J9" s="149" t="s">
        <v>750</v>
      </c>
      <c r="K9" s="157" t="s">
        <v>676</v>
      </c>
      <c r="L9" s="132"/>
      <c r="M9" s="89" t="s">
        <v>176</v>
      </c>
      <c r="N9" s="89" t="s">
        <v>182</v>
      </c>
      <c r="O9" s="140" t="s">
        <v>179</v>
      </c>
      <c r="P9" s="89"/>
      <c r="Q9" s="89"/>
      <c r="R9" s="88">
        <f>IFERROR(VLOOKUP($M9,'Apoio 2'!$B$35:$D$43,2,FALSE),"")</f>
        <v>2.5499999999999998</v>
      </c>
      <c r="S9" s="88">
        <f>IFERROR(VLOOKUP($M9,'Apoio 2'!$B$35:$D$43,3,FALSE),"")</f>
        <v>1.6</v>
      </c>
      <c r="T9" s="88">
        <f>IFERROR(VLOOKUP($N9,'Apoio 2'!$B$35:$D$43,2,FALSE),"")</f>
        <v>2.5499999999999998</v>
      </c>
      <c r="U9" s="88">
        <f>IFERROR(VLOOKUP($N9,'Apoio 2'!$B$35:$D$43,3,FALSE),"")</f>
        <v>0.45</v>
      </c>
      <c r="V9" s="88">
        <f>IFERROR(VLOOKUP($O9,'Apoio 2'!$B$35:$D$43,2,FALSE),"")</f>
        <v>2.5499999999999998</v>
      </c>
      <c r="W9" s="88">
        <f>IFERROR(VLOOKUP($O9,'Apoio 2'!$B$35:$D$43,3,FALSE),"")</f>
        <v>0.95</v>
      </c>
      <c r="X9" s="88" t="str">
        <f>IFERROR(VLOOKUP($P9,'Apoio 2'!$B$35:$D$43,2,FALSE),"")</f>
        <v/>
      </c>
      <c r="Y9" s="88" t="str">
        <f>IFERROR(VLOOKUP($P9,'Apoio 2'!$B$35:$D$43,3,FALSE),"")</f>
        <v/>
      </c>
      <c r="Z9" s="88" t="str">
        <f>IFERROR(VLOOKUP($Q9,'Apoio 2'!$B$35:$D$43,2,FALSE),"")</f>
        <v/>
      </c>
      <c r="AA9" s="88" t="str">
        <f>IFERROR(VLOOKUP($Q9,'Apoio 2'!$B$35:$D$43,3,FALSE),"")</f>
        <v/>
      </c>
      <c r="AB9" s="87"/>
      <c r="AD9" s="222"/>
    </row>
    <row r="10" spans="1:30" ht="78.75" x14ac:dyDescent="0.25">
      <c r="A10" s="43" t="s">
        <v>618</v>
      </c>
      <c r="B10" s="40" t="s">
        <v>9</v>
      </c>
      <c r="C10" s="40" t="s">
        <v>118</v>
      </c>
      <c r="D10" s="101" t="s">
        <v>116</v>
      </c>
      <c r="E10" s="10" t="s">
        <v>619</v>
      </c>
      <c r="F10" s="9" t="s">
        <v>620</v>
      </c>
      <c r="G10" s="126" t="s">
        <v>576</v>
      </c>
      <c r="H10" s="124" t="s">
        <v>424</v>
      </c>
      <c r="I10" s="127" t="s">
        <v>438</v>
      </c>
      <c r="J10" s="231" t="s">
        <v>621</v>
      </c>
      <c r="K10" s="15" t="s">
        <v>673</v>
      </c>
      <c r="L10" s="132"/>
      <c r="M10" s="89" t="s">
        <v>179</v>
      </c>
      <c r="N10" s="89"/>
      <c r="O10" s="89"/>
      <c r="P10" s="89"/>
      <c r="Q10" s="89"/>
      <c r="R10" s="88">
        <f>IFERROR(VLOOKUP($M10,'Apoio 2'!$B$35:$D$43,2,FALSE),"")</f>
        <v>2.5499999999999998</v>
      </c>
      <c r="S10" s="88">
        <f>IFERROR(VLOOKUP($M10,'Apoio 2'!$B$35:$D$43,3,FALSE),"")</f>
        <v>0.95</v>
      </c>
      <c r="T10" s="88" t="str">
        <f>IFERROR(VLOOKUP($N10,'Apoio 2'!$B$35:$D$43,2,FALSE),"")</f>
        <v/>
      </c>
      <c r="U10" s="88" t="str">
        <f>IFERROR(VLOOKUP($N10,'Apoio 2'!$B$35:$D$43,3,FALSE),"")</f>
        <v/>
      </c>
      <c r="V10" s="88" t="str">
        <f>IFERROR(VLOOKUP($O10,'Apoio 2'!$B$35:$D$43,2,FALSE),"")</f>
        <v/>
      </c>
      <c r="W10" s="88" t="str">
        <f>IFERROR(VLOOKUP($O10,'Apoio 2'!$B$35:$D$43,3,FALSE),"")</f>
        <v/>
      </c>
      <c r="X10" s="88" t="str">
        <f>IFERROR(VLOOKUP($P10,'Apoio 2'!$B$35:$D$43,2,FALSE),"")</f>
        <v/>
      </c>
      <c r="Y10" s="88" t="str">
        <f>IFERROR(VLOOKUP($P10,'Apoio 2'!$B$35:$D$43,3,FALSE),"")</f>
        <v/>
      </c>
      <c r="Z10" s="88" t="str">
        <f>IFERROR(VLOOKUP($Q10,'Apoio 2'!$B$35:$D$43,2,FALSE),"")</f>
        <v/>
      </c>
      <c r="AA10" s="88" t="str">
        <f>IFERROR(VLOOKUP($Q10,'Apoio 2'!$B$35:$D$43,3,FALSE),"")</f>
        <v/>
      </c>
      <c r="AB10" s="87"/>
      <c r="AD10" s="222"/>
    </row>
    <row r="11" spans="1:30" ht="126" x14ac:dyDescent="0.25">
      <c r="A11" s="101" t="s">
        <v>196</v>
      </c>
      <c r="B11" s="19" t="s">
        <v>9</v>
      </c>
      <c r="C11" s="40" t="s">
        <v>118</v>
      </c>
      <c r="D11" s="101" t="s">
        <v>102</v>
      </c>
      <c r="E11" s="244" t="s">
        <v>133</v>
      </c>
      <c r="F11" s="8" t="s">
        <v>134</v>
      </c>
      <c r="G11" s="17" t="s">
        <v>168</v>
      </c>
      <c r="H11" s="124" t="s">
        <v>420</v>
      </c>
      <c r="I11" s="222" t="s">
        <v>556</v>
      </c>
      <c r="J11" s="149" t="s">
        <v>598</v>
      </c>
      <c r="K11" s="157" t="s">
        <v>674</v>
      </c>
      <c r="L11" s="132"/>
      <c r="M11" s="89" t="s">
        <v>179</v>
      </c>
      <c r="N11" s="89"/>
      <c r="O11" s="89"/>
      <c r="P11" s="89"/>
      <c r="Q11" s="89"/>
      <c r="R11" s="88">
        <f>IFERROR(VLOOKUP($M11,'Apoio 2'!$B$35:$D$43,2,FALSE),"")</f>
        <v>2.5499999999999998</v>
      </c>
      <c r="S11" s="88">
        <f>IFERROR(VLOOKUP($M11,'Apoio 2'!$B$35:$D$43,3,FALSE),"")</f>
        <v>0.95</v>
      </c>
      <c r="T11" s="88" t="str">
        <f>IFERROR(VLOOKUP($N11,'Apoio 2'!$B$35:$D$43,2,FALSE),"")</f>
        <v/>
      </c>
      <c r="U11" s="88" t="str">
        <f>IFERROR(VLOOKUP($N11,'Apoio 2'!$B$35:$D$43,3,FALSE),"")</f>
        <v/>
      </c>
      <c r="V11" s="88" t="str">
        <f>IFERROR(VLOOKUP($O11,'Apoio 2'!$B$35:$D$43,2,FALSE),"")</f>
        <v/>
      </c>
      <c r="W11" s="88" t="str">
        <f>IFERROR(VLOOKUP($O11,'Apoio 2'!$B$35:$D$43,3,FALSE),"")</f>
        <v/>
      </c>
      <c r="X11" s="88" t="str">
        <f>IFERROR(VLOOKUP($P11,'Apoio 2'!$B$35:$D$43,2,FALSE),"")</f>
        <v/>
      </c>
      <c r="Y11" s="88" t="str">
        <f>IFERROR(VLOOKUP($P11,'Apoio 2'!$B$35:$D$43,3,FALSE),"")</f>
        <v/>
      </c>
      <c r="Z11" s="88" t="str">
        <f>IFERROR(VLOOKUP($Q11,'Apoio 2'!$B$35:$D$43,2,FALSE),"")</f>
        <v/>
      </c>
      <c r="AA11" s="88" t="str">
        <f>IFERROR(VLOOKUP($Q11,'Apoio 2'!$B$35:$D$43,3,FALSE),"")</f>
        <v/>
      </c>
      <c r="AB11" s="87"/>
      <c r="AD11" s="222"/>
    </row>
    <row r="12" spans="1:30" ht="78.75" x14ac:dyDescent="0.25">
      <c r="A12" s="101" t="s">
        <v>197</v>
      </c>
      <c r="B12" s="40" t="s">
        <v>9</v>
      </c>
      <c r="C12" s="40" t="s">
        <v>118</v>
      </c>
      <c r="D12" s="101" t="s">
        <v>104</v>
      </c>
      <c r="E12" s="10" t="s">
        <v>135</v>
      </c>
      <c r="F12" s="10" t="s">
        <v>718</v>
      </c>
      <c r="G12" s="126" t="s">
        <v>170</v>
      </c>
      <c r="H12" s="124" t="s">
        <v>424</v>
      </c>
      <c r="I12" s="127" t="s">
        <v>438</v>
      </c>
      <c r="J12" s="149" t="s">
        <v>599</v>
      </c>
      <c r="K12" s="157" t="s">
        <v>677</v>
      </c>
      <c r="L12" s="132"/>
      <c r="M12" s="89" t="s">
        <v>179</v>
      </c>
      <c r="N12" s="140" t="s">
        <v>182</v>
      </c>
      <c r="O12" s="89" t="s">
        <v>176</v>
      </c>
      <c r="P12" s="89"/>
      <c r="Q12" s="89"/>
      <c r="R12" s="88">
        <f>IFERROR(VLOOKUP($M12,'Apoio 2'!$B$35:$D$43,2,FALSE),"")</f>
        <v>2.5499999999999998</v>
      </c>
      <c r="S12" s="88">
        <f>IFERROR(VLOOKUP($M12,'Apoio 2'!$B$35:$D$43,3,FALSE),"")</f>
        <v>0.95</v>
      </c>
      <c r="T12" s="88">
        <f>IFERROR(VLOOKUP($N12,'Apoio 2'!$B$35:$D$43,2,FALSE),"")</f>
        <v>2.5499999999999998</v>
      </c>
      <c r="U12" s="88">
        <f>IFERROR(VLOOKUP($N12,'Apoio 2'!$B$35:$D$43,3,FALSE),"")</f>
        <v>0.45</v>
      </c>
      <c r="V12" s="88">
        <f>IFERROR(VLOOKUP($O12,'Apoio 2'!$B$35:$D$43,2,FALSE),"")</f>
        <v>2.5499999999999998</v>
      </c>
      <c r="W12" s="88">
        <f>IFERROR(VLOOKUP($O12,'Apoio 2'!$B$35:$D$43,3,FALSE),"")</f>
        <v>1.6</v>
      </c>
      <c r="X12" s="88" t="str">
        <f>IFERROR(VLOOKUP($P12,'Apoio 2'!$B$35:$D$43,2,FALSE),"")</f>
        <v/>
      </c>
      <c r="Y12" s="88" t="str">
        <f>IFERROR(VLOOKUP($P12,'Apoio 2'!$B$35:$D$43,3,FALSE),"")</f>
        <v/>
      </c>
      <c r="Z12" s="88" t="str">
        <f>IFERROR(VLOOKUP($Q12,'Apoio 2'!$B$35:$D$43,2,FALSE),"")</f>
        <v/>
      </c>
      <c r="AA12" s="88" t="str">
        <f>IFERROR(VLOOKUP($Q12,'Apoio 2'!$B$35:$D$43,3,FALSE),"")</f>
        <v/>
      </c>
      <c r="AB12" s="87"/>
      <c r="AD12" s="222"/>
    </row>
    <row r="13" spans="1:30" ht="78.75" x14ac:dyDescent="0.25">
      <c r="A13" s="101" t="s">
        <v>198</v>
      </c>
      <c r="B13" s="40" t="s">
        <v>8</v>
      </c>
      <c r="C13" s="40" t="s">
        <v>118</v>
      </c>
      <c r="D13" s="101" t="s">
        <v>104</v>
      </c>
      <c r="E13" s="125" t="s">
        <v>136</v>
      </c>
      <c r="F13" s="10" t="s">
        <v>718</v>
      </c>
      <c r="G13" s="17" t="s">
        <v>172</v>
      </c>
      <c r="H13" s="124" t="s">
        <v>424</v>
      </c>
      <c r="I13" s="127" t="s">
        <v>449</v>
      </c>
      <c r="J13" s="149" t="s">
        <v>601</v>
      </c>
      <c r="K13" s="157" t="s">
        <v>677</v>
      </c>
      <c r="L13" s="132"/>
      <c r="M13" s="89" t="s">
        <v>182</v>
      </c>
      <c r="N13" s="140" t="s">
        <v>179</v>
      </c>
      <c r="O13" s="89" t="s">
        <v>176</v>
      </c>
      <c r="P13" s="89"/>
      <c r="Q13" s="89"/>
      <c r="R13" s="88">
        <f>IFERROR(VLOOKUP($M13,'Apoio 2'!$B$35:$D$43,2,FALSE),"")</f>
        <v>2.5499999999999998</v>
      </c>
      <c r="S13" s="88">
        <f>IFERROR(VLOOKUP($M13,'Apoio 2'!$B$35:$D$43,3,FALSE),"")</f>
        <v>0.45</v>
      </c>
      <c r="T13" s="88">
        <f>IFERROR(VLOOKUP($N13,'Apoio 2'!$B$35:$D$43,2,FALSE),"")</f>
        <v>2.5499999999999998</v>
      </c>
      <c r="U13" s="88">
        <f>IFERROR(VLOOKUP($N13,'Apoio 2'!$B$35:$D$43,3,FALSE),"")</f>
        <v>0.95</v>
      </c>
      <c r="V13" s="88">
        <f>IFERROR(VLOOKUP($O13,'Apoio 2'!$B$35:$D$43,2,FALSE),"")</f>
        <v>2.5499999999999998</v>
      </c>
      <c r="W13" s="88">
        <f>IFERROR(VLOOKUP($O13,'Apoio 2'!$B$35:$D$43,3,FALSE),"")</f>
        <v>1.6</v>
      </c>
      <c r="X13" s="88" t="str">
        <f>IFERROR(VLOOKUP($P13,'Apoio 2'!$B$35:$D$43,2,FALSE),"")</f>
        <v/>
      </c>
      <c r="Y13" s="88" t="str">
        <f>IFERROR(VLOOKUP($P13,'Apoio 2'!$B$35:$D$43,3,FALSE),"")</f>
        <v/>
      </c>
      <c r="Z13" s="88" t="str">
        <f>IFERROR(VLOOKUP($Q13,'Apoio 2'!$B$35:$D$43,2,FALSE),"")</f>
        <v/>
      </c>
      <c r="AA13" s="88" t="str">
        <f>IFERROR(VLOOKUP($Q13,'Apoio 2'!$B$35:$D$43,3,FALSE),"")</f>
        <v/>
      </c>
      <c r="AB13" s="87"/>
      <c r="AD13" s="222"/>
    </row>
    <row r="14" spans="1:30" ht="78.75" x14ac:dyDescent="0.25">
      <c r="A14" s="101" t="s">
        <v>606</v>
      </c>
      <c r="B14" s="40" t="s">
        <v>1</v>
      </c>
      <c r="C14" s="40" t="s">
        <v>118</v>
      </c>
      <c r="D14" s="101" t="s">
        <v>117</v>
      </c>
      <c r="E14" s="125" t="s">
        <v>605</v>
      </c>
      <c r="F14" s="10" t="s">
        <v>622</v>
      </c>
      <c r="G14" s="17" t="s">
        <v>154</v>
      </c>
      <c r="H14" s="124" t="s">
        <v>420</v>
      </c>
      <c r="I14" s="222" t="s">
        <v>556</v>
      </c>
      <c r="J14" s="230" t="s">
        <v>440</v>
      </c>
      <c r="K14" s="157" t="s">
        <v>678</v>
      </c>
      <c r="L14" s="132"/>
      <c r="M14" s="89" t="s">
        <v>176</v>
      </c>
      <c r="N14" s="89"/>
      <c r="O14" s="89"/>
      <c r="P14" s="89"/>
      <c r="Q14" s="89"/>
      <c r="R14" s="88">
        <f>IFERROR(VLOOKUP($M14,'Apoio 2'!$B$35:$D$43,2,FALSE),"")</f>
        <v>2.5499999999999998</v>
      </c>
      <c r="S14" s="88">
        <f>IFERROR(VLOOKUP($M14,'Apoio 2'!$B$35:$D$43,3,FALSE),"")</f>
        <v>1.6</v>
      </c>
      <c r="T14" s="88" t="str">
        <f>IFERROR(VLOOKUP($N14,'Apoio 2'!$B$35:$D$43,2,FALSE),"")</f>
        <v/>
      </c>
      <c r="U14" s="88" t="str">
        <f>IFERROR(VLOOKUP($N14,'Apoio 2'!$B$35:$D$43,3,FALSE),"")</f>
        <v/>
      </c>
      <c r="V14" s="88" t="str">
        <f>IFERROR(VLOOKUP($O14,'Apoio 2'!$B$35:$D$43,2,FALSE),"")</f>
        <v/>
      </c>
      <c r="W14" s="88" t="str">
        <f>IFERROR(VLOOKUP($O14,'Apoio 2'!$B$35:$D$43,3,FALSE),"")</f>
        <v/>
      </c>
      <c r="X14" s="88" t="str">
        <f>IFERROR(VLOOKUP($P14,'Apoio 2'!$B$35:$D$43,2,FALSE),"")</f>
        <v/>
      </c>
      <c r="Y14" s="88" t="str">
        <f>IFERROR(VLOOKUP($P14,'Apoio 2'!$B$35:$D$43,3,FALSE),"")</f>
        <v/>
      </c>
      <c r="Z14" s="88" t="str">
        <f>IFERROR(VLOOKUP($Q14,'Apoio 2'!$B$35:$D$43,2,FALSE),"")</f>
        <v/>
      </c>
      <c r="AA14" s="88" t="str">
        <f>IFERROR(VLOOKUP($Q14,'Apoio 2'!$B$35:$D$43,3,FALSE),"")</f>
        <v/>
      </c>
      <c r="AB14" s="87"/>
      <c r="AD14" s="222"/>
    </row>
    <row r="15" spans="1:30" ht="110.25" x14ac:dyDescent="0.25">
      <c r="A15" s="101" t="s">
        <v>199</v>
      </c>
      <c r="B15" s="40" t="s">
        <v>1</v>
      </c>
      <c r="C15" s="40" t="s">
        <v>118</v>
      </c>
      <c r="D15" s="42" t="s">
        <v>117</v>
      </c>
      <c r="E15" s="8" t="s">
        <v>65</v>
      </c>
      <c r="F15" s="9" t="s">
        <v>719</v>
      </c>
      <c r="G15" s="17" t="s">
        <v>152</v>
      </c>
      <c r="H15" s="124" t="s">
        <v>420</v>
      </c>
      <c r="I15" s="222" t="s">
        <v>556</v>
      </c>
      <c r="J15" s="230" t="s">
        <v>440</v>
      </c>
      <c r="K15" s="157" t="s">
        <v>678</v>
      </c>
      <c r="L15" s="132"/>
      <c r="M15" s="89" t="s">
        <v>176</v>
      </c>
      <c r="N15" s="89"/>
      <c r="O15" s="89"/>
      <c r="P15" s="89"/>
      <c r="Q15" s="89"/>
      <c r="R15" s="88">
        <f>IFERROR(VLOOKUP($M15,'Apoio 2'!$B$35:$D$43,2,FALSE),"")</f>
        <v>2.5499999999999998</v>
      </c>
      <c r="S15" s="88">
        <f>IFERROR(VLOOKUP($M15,'Apoio 2'!$B$35:$D$43,3,FALSE),"")</f>
        <v>1.6</v>
      </c>
      <c r="T15" s="88" t="str">
        <f>IFERROR(VLOOKUP($N15,'Apoio 2'!$B$35:$D$43,2,FALSE),"")</f>
        <v/>
      </c>
      <c r="U15" s="88" t="str">
        <f>IFERROR(VLOOKUP($N15,'Apoio 2'!$B$35:$D$43,3,FALSE),"")</f>
        <v/>
      </c>
      <c r="V15" s="88" t="str">
        <f>IFERROR(VLOOKUP($O15,'Apoio 2'!$B$35:$D$43,2,FALSE),"")</f>
        <v/>
      </c>
      <c r="W15" s="88" t="str">
        <f>IFERROR(VLOOKUP($O15,'Apoio 2'!$B$35:$D$43,3,FALSE),"")</f>
        <v/>
      </c>
      <c r="X15" s="88" t="str">
        <f>IFERROR(VLOOKUP($P15,'Apoio 2'!$B$35:$D$43,2,FALSE),"")</f>
        <v/>
      </c>
      <c r="Y15" s="88" t="str">
        <f>IFERROR(VLOOKUP($P15,'Apoio 2'!$B$35:$D$43,3,FALSE),"")</f>
        <v/>
      </c>
      <c r="Z15" s="88" t="str">
        <f>IFERROR(VLOOKUP($Q15,'Apoio 2'!$B$35:$D$43,2,FALSE),"")</f>
        <v/>
      </c>
      <c r="AA15" s="88" t="str">
        <f>IFERROR(VLOOKUP($Q15,'Apoio 2'!$B$35:$D$43,3,FALSE),"")</f>
        <v/>
      </c>
      <c r="AB15" s="87"/>
      <c r="AD15" s="222"/>
    </row>
    <row r="16" spans="1:30" ht="117" customHeight="1" x14ac:dyDescent="0.25">
      <c r="A16" s="42" t="s">
        <v>200</v>
      </c>
      <c r="B16" s="40" t="s">
        <v>9</v>
      </c>
      <c r="C16" s="40" t="s">
        <v>118</v>
      </c>
      <c r="D16" s="42" t="s">
        <v>116</v>
      </c>
      <c r="E16" s="8" t="s">
        <v>157</v>
      </c>
      <c r="F16" s="128" t="s">
        <v>623</v>
      </c>
      <c r="G16" s="145" t="s">
        <v>155</v>
      </c>
      <c r="H16" s="124" t="s">
        <v>439</v>
      </c>
      <c r="I16" s="124" t="s">
        <v>129</v>
      </c>
      <c r="J16" s="149" t="s">
        <v>600</v>
      </c>
      <c r="K16" s="157" t="s">
        <v>685</v>
      </c>
      <c r="L16" s="132"/>
      <c r="M16" s="89" t="s">
        <v>179</v>
      </c>
      <c r="N16" s="89"/>
      <c r="O16" s="89"/>
      <c r="P16" s="89"/>
      <c r="Q16" s="89"/>
      <c r="R16" s="88">
        <f>IFERROR(VLOOKUP($M16,'Apoio 2'!$B$35:$D$43,2,FALSE),"")</f>
        <v>2.5499999999999998</v>
      </c>
      <c r="S16" s="88">
        <f>IFERROR(VLOOKUP($M16,'Apoio 2'!$B$35:$D$43,3,FALSE),"")</f>
        <v>0.95</v>
      </c>
      <c r="T16" s="88" t="str">
        <f>IFERROR(VLOOKUP($N16,'Apoio 2'!$B$35:$D$43,2,FALSE),"")</f>
        <v/>
      </c>
      <c r="U16" s="88" t="str">
        <f>IFERROR(VLOOKUP($N16,'Apoio 2'!$B$35:$D$43,3,FALSE),"")</f>
        <v/>
      </c>
      <c r="V16" s="88" t="str">
        <f>IFERROR(VLOOKUP($O16,'Apoio 2'!$B$35:$D$43,2,FALSE),"")</f>
        <v/>
      </c>
      <c r="W16" s="88" t="str">
        <f>IFERROR(VLOOKUP($O16,'Apoio 2'!$B$35:$D$43,3,FALSE),"")</f>
        <v/>
      </c>
      <c r="X16" s="88" t="str">
        <f>IFERROR(VLOOKUP($P16,'Apoio 2'!$B$35:$D$43,2,FALSE),"")</f>
        <v/>
      </c>
      <c r="Y16" s="88" t="str">
        <f>IFERROR(VLOOKUP($P16,'Apoio 2'!$B$35:$D$43,3,FALSE),"")</f>
        <v/>
      </c>
      <c r="Z16" s="88" t="str">
        <f>IFERROR(VLOOKUP($Q16,'Apoio 2'!$B$35:$D$43,2,FALSE),"")</f>
        <v/>
      </c>
      <c r="AA16" s="88" t="str">
        <f>IFERROR(VLOOKUP($Q16,'Apoio 2'!$B$35:$D$43,3,FALSE),"")</f>
        <v/>
      </c>
      <c r="AB16" s="87"/>
      <c r="AD16" s="226" t="s">
        <v>581</v>
      </c>
    </row>
    <row r="17" spans="1:30" ht="47.25" x14ac:dyDescent="0.25">
      <c r="A17" s="42" t="s">
        <v>137</v>
      </c>
      <c r="B17" s="40" t="s">
        <v>1</v>
      </c>
      <c r="C17" s="40" t="s">
        <v>118</v>
      </c>
      <c r="D17" s="101" t="s">
        <v>116</v>
      </c>
      <c r="E17" s="10" t="s">
        <v>137</v>
      </c>
      <c r="F17" s="10" t="s">
        <v>20</v>
      </c>
      <c r="G17" s="17" t="s">
        <v>72</v>
      </c>
      <c r="H17" s="124" t="s">
        <v>420</v>
      </c>
      <c r="I17" s="222" t="s">
        <v>556</v>
      </c>
      <c r="J17" s="149" t="s">
        <v>460</v>
      </c>
      <c r="K17" s="15" t="s">
        <v>673</v>
      </c>
      <c r="L17" s="132"/>
      <c r="M17" s="89" t="s">
        <v>176</v>
      </c>
      <c r="N17" s="89"/>
      <c r="O17" s="89"/>
      <c r="P17" s="89"/>
      <c r="Q17" s="89"/>
      <c r="R17" s="88">
        <f>IFERROR(VLOOKUP($M17,'Apoio 2'!$B$35:$D$43,2,FALSE),"")</f>
        <v>2.5499999999999998</v>
      </c>
      <c r="S17" s="88">
        <f>IFERROR(VLOOKUP($M17,'Apoio 2'!$B$35:$D$43,3,FALSE),"")</f>
        <v>1.6</v>
      </c>
      <c r="T17" s="88" t="str">
        <f>IFERROR(VLOOKUP($N17,'Apoio 2'!$B$35:$D$43,2,FALSE),"")</f>
        <v/>
      </c>
      <c r="U17" s="88" t="str">
        <f>IFERROR(VLOOKUP($N17,'Apoio 2'!$B$35:$D$43,3,FALSE),"")</f>
        <v/>
      </c>
      <c r="V17" s="88" t="str">
        <f>IFERROR(VLOOKUP($O17,'Apoio 2'!$B$35:$D$43,2,FALSE),"")</f>
        <v/>
      </c>
      <c r="W17" s="88" t="str">
        <f>IFERROR(VLOOKUP($O17,'Apoio 2'!$B$35:$D$43,3,FALSE),"")</f>
        <v/>
      </c>
      <c r="X17" s="88" t="str">
        <f>IFERROR(VLOOKUP($P17,'Apoio 2'!$B$35:$D$43,2,FALSE),"")</f>
        <v/>
      </c>
      <c r="Y17" s="88" t="str">
        <f>IFERROR(VLOOKUP($P17,'Apoio 2'!$B$35:$D$43,3,FALSE),"")</f>
        <v/>
      </c>
      <c r="Z17" s="88" t="str">
        <f>IFERROR(VLOOKUP($Q17,'Apoio 2'!$B$35:$D$43,2,FALSE),"")</f>
        <v/>
      </c>
      <c r="AA17" s="88" t="str">
        <f>IFERROR(VLOOKUP($Q17,'Apoio 2'!$B$35:$D$43,3,FALSE),"")</f>
        <v/>
      </c>
      <c r="AB17" s="87"/>
      <c r="AD17" s="222"/>
    </row>
    <row r="18" spans="1:30" ht="47.25" x14ac:dyDescent="0.25">
      <c r="A18" s="42" t="s">
        <v>201</v>
      </c>
      <c r="B18" s="40" t="s">
        <v>1</v>
      </c>
      <c r="C18" s="40" t="s">
        <v>118</v>
      </c>
      <c r="D18" s="42" t="s">
        <v>116</v>
      </c>
      <c r="E18" s="10" t="s">
        <v>720</v>
      </c>
      <c r="F18" s="9" t="s">
        <v>721</v>
      </c>
      <c r="G18" s="126" t="s">
        <v>558</v>
      </c>
      <c r="H18" s="146" t="s">
        <v>420</v>
      </c>
      <c r="I18" s="222" t="s">
        <v>556</v>
      </c>
      <c r="J18" s="149" t="s">
        <v>597</v>
      </c>
      <c r="K18" s="157" t="s">
        <v>679</v>
      </c>
      <c r="L18" s="132"/>
      <c r="M18" s="89" t="s">
        <v>176</v>
      </c>
      <c r="N18" s="89"/>
      <c r="O18" s="89"/>
      <c r="P18" s="89"/>
      <c r="Q18" s="89"/>
      <c r="R18" s="88">
        <f>IFERROR(VLOOKUP($M18,'Apoio 2'!$B$35:$D$43,2,FALSE),"")</f>
        <v>2.5499999999999998</v>
      </c>
      <c r="S18" s="88">
        <f>IFERROR(VLOOKUP($M18,'Apoio 2'!$B$35:$D$43,3,FALSE),"")</f>
        <v>1.6</v>
      </c>
      <c r="T18" s="88" t="str">
        <f>IFERROR(VLOOKUP($N18,'Apoio 2'!$B$35:$D$43,2,FALSE),"")</f>
        <v/>
      </c>
      <c r="U18" s="88" t="str">
        <f>IFERROR(VLOOKUP($N18,'Apoio 2'!$B$35:$D$43,3,FALSE),"")</f>
        <v/>
      </c>
      <c r="V18" s="88" t="str">
        <f>IFERROR(VLOOKUP($O18,'Apoio 2'!$B$35:$D$43,2,FALSE),"")</f>
        <v/>
      </c>
      <c r="W18" s="88" t="str">
        <f>IFERROR(VLOOKUP($O18,'Apoio 2'!$B$35:$D$43,3,FALSE),"")</f>
        <v/>
      </c>
      <c r="X18" s="88" t="str">
        <f>IFERROR(VLOOKUP($P18,'Apoio 2'!$B$35:$D$43,2,FALSE),"")</f>
        <v/>
      </c>
      <c r="Y18" s="88" t="str">
        <f>IFERROR(VLOOKUP($P18,'Apoio 2'!$B$35:$D$43,3,FALSE),"")</f>
        <v/>
      </c>
      <c r="Z18" s="88" t="str">
        <f>IFERROR(VLOOKUP($Q18,'Apoio 2'!$B$35:$D$43,2,FALSE),"")</f>
        <v/>
      </c>
      <c r="AA18" s="88" t="str">
        <f>IFERROR(VLOOKUP($Q18,'Apoio 2'!$B$35:$D$43,3,FALSE),"")</f>
        <v/>
      </c>
      <c r="AB18" s="87"/>
      <c r="AD18" s="222"/>
    </row>
    <row r="19" spans="1:30" ht="47.25" x14ac:dyDescent="0.25">
      <c r="A19" s="101" t="s">
        <v>202</v>
      </c>
      <c r="B19" s="40" t="s">
        <v>1</v>
      </c>
      <c r="C19" s="40" t="s">
        <v>118</v>
      </c>
      <c r="D19" s="42" t="s">
        <v>117</v>
      </c>
      <c r="E19" s="8" t="s">
        <v>67</v>
      </c>
      <c r="F19" s="9" t="s">
        <v>607</v>
      </c>
      <c r="G19" s="17" t="s">
        <v>68</v>
      </c>
      <c r="H19" s="124" t="s">
        <v>420</v>
      </c>
      <c r="I19" s="222" t="s">
        <v>556</v>
      </c>
      <c r="J19" s="150" t="s">
        <v>440</v>
      </c>
      <c r="K19" s="157" t="s">
        <v>678</v>
      </c>
      <c r="L19" s="132"/>
      <c r="M19" s="89" t="s">
        <v>176</v>
      </c>
      <c r="N19" s="89"/>
      <c r="O19" s="89"/>
      <c r="P19" s="89"/>
      <c r="Q19" s="89"/>
      <c r="R19" s="88">
        <f>IFERROR(VLOOKUP($M19,'Apoio 2'!$B$35:$D$43,2,FALSE),"")</f>
        <v>2.5499999999999998</v>
      </c>
      <c r="S19" s="88">
        <f>IFERROR(VLOOKUP($M19,'Apoio 2'!$B$35:$D$43,3,FALSE),"")</f>
        <v>1.6</v>
      </c>
      <c r="T19" s="88" t="str">
        <f>IFERROR(VLOOKUP($N19,'Apoio 2'!$B$35:$D$43,2,FALSE),"")</f>
        <v/>
      </c>
      <c r="U19" s="88" t="str">
        <f>IFERROR(VLOOKUP($N19,'Apoio 2'!$B$35:$D$43,3,FALSE),"")</f>
        <v/>
      </c>
      <c r="V19" s="88" t="str">
        <f>IFERROR(VLOOKUP($O19,'Apoio 2'!$B$35:$D$43,2,FALSE),"")</f>
        <v/>
      </c>
      <c r="W19" s="88" t="str">
        <f>IFERROR(VLOOKUP($O19,'Apoio 2'!$B$35:$D$43,3,FALSE),"")</f>
        <v/>
      </c>
      <c r="X19" s="88" t="str">
        <f>IFERROR(VLOOKUP($P19,'Apoio 2'!$B$35:$D$43,2,FALSE),"")</f>
        <v/>
      </c>
      <c r="Y19" s="88" t="str">
        <f>IFERROR(VLOOKUP($P19,'Apoio 2'!$B$35:$D$43,3,FALSE),"")</f>
        <v/>
      </c>
      <c r="Z19" s="88" t="str">
        <f>IFERROR(VLOOKUP($Q19,'Apoio 2'!$B$35:$D$43,2,FALSE),"")</f>
        <v/>
      </c>
      <c r="AA19" s="88" t="str">
        <f>IFERROR(VLOOKUP($Q19,'Apoio 2'!$B$35:$D$43,3,FALSE),"")</f>
        <v/>
      </c>
      <c r="AB19" s="87"/>
      <c r="AD19" s="222"/>
    </row>
    <row r="20" spans="1:30" s="13" customFormat="1" ht="47.25" x14ac:dyDescent="0.25">
      <c r="A20" s="101" t="s">
        <v>203</v>
      </c>
      <c r="B20" s="40" t="s">
        <v>9</v>
      </c>
      <c r="C20" s="40" t="s">
        <v>118</v>
      </c>
      <c r="D20" s="101" t="s">
        <v>117</v>
      </c>
      <c r="E20" s="125" t="s">
        <v>724</v>
      </c>
      <c r="F20" s="128" t="s">
        <v>686</v>
      </c>
      <c r="G20" s="17" t="s">
        <v>152</v>
      </c>
      <c r="H20" s="124" t="s">
        <v>420</v>
      </c>
      <c r="I20" s="222" t="s">
        <v>556</v>
      </c>
      <c r="J20" s="149" t="s">
        <v>461</v>
      </c>
      <c r="K20" s="157" t="s">
        <v>678</v>
      </c>
      <c r="L20" s="132"/>
      <c r="M20" s="89" t="s">
        <v>179</v>
      </c>
      <c r="N20" s="89"/>
      <c r="O20" s="89"/>
      <c r="P20" s="89"/>
      <c r="Q20" s="89"/>
      <c r="R20" s="88">
        <f>IFERROR(VLOOKUP($M20,'Apoio 2'!$B$35:$D$43,2,FALSE),"")</f>
        <v>2.5499999999999998</v>
      </c>
      <c r="S20" s="88">
        <f>IFERROR(VLOOKUP($M20,'Apoio 2'!$B$35:$D$43,3,FALSE),"")</f>
        <v>0.95</v>
      </c>
      <c r="T20" s="88" t="str">
        <f>IFERROR(VLOOKUP($N20,'Apoio 2'!$B$35:$D$43,2,FALSE),"")</f>
        <v/>
      </c>
      <c r="U20" s="88" t="str">
        <f>IFERROR(VLOOKUP($N20,'Apoio 2'!$B$35:$D$43,3,FALSE),"")</f>
        <v/>
      </c>
      <c r="V20" s="88" t="str">
        <f>IFERROR(VLOOKUP($O20,'Apoio 2'!$B$35:$D$43,2,FALSE),"")</f>
        <v/>
      </c>
      <c r="W20" s="88" t="str">
        <f>IFERROR(VLOOKUP($O20,'Apoio 2'!$B$35:$D$43,3,FALSE),"")</f>
        <v/>
      </c>
      <c r="X20" s="88" t="str">
        <f>IFERROR(VLOOKUP($P20,'Apoio 2'!$B$35:$D$43,2,FALSE),"")</f>
        <v/>
      </c>
      <c r="Y20" s="88" t="str">
        <f>IFERROR(VLOOKUP($P20,'Apoio 2'!$B$35:$D$43,3,FALSE),"")</f>
        <v/>
      </c>
      <c r="Z20" s="88" t="str">
        <f>IFERROR(VLOOKUP($Q20,'Apoio 2'!$B$35:$D$43,2,FALSE),"")</f>
        <v/>
      </c>
      <c r="AA20" s="88" t="str">
        <f>IFERROR(VLOOKUP($Q20,'Apoio 2'!$B$35:$D$43,3,FALSE),"")</f>
        <v/>
      </c>
      <c r="AB20" s="88"/>
      <c r="AD20" s="222"/>
    </row>
    <row r="21" spans="1:30" s="13" customFormat="1" ht="47.25" x14ac:dyDescent="0.25">
      <c r="A21" s="101" t="s">
        <v>441</v>
      </c>
      <c r="B21" s="40" t="s">
        <v>1</v>
      </c>
      <c r="C21" s="40" t="s">
        <v>118</v>
      </c>
      <c r="D21" s="42" t="s">
        <v>116</v>
      </c>
      <c r="E21" s="10" t="s">
        <v>722</v>
      </c>
      <c r="F21" s="9" t="s">
        <v>723</v>
      </c>
      <c r="G21" s="126" t="s">
        <v>559</v>
      </c>
      <c r="H21" s="124" t="s">
        <v>420</v>
      </c>
      <c r="I21" s="222" t="s">
        <v>556</v>
      </c>
      <c r="J21" s="149" t="s">
        <v>602</v>
      </c>
      <c r="K21" s="157" t="s">
        <v>679</v>
      </c>
      <c r="L21" s="132"/>
      <c r="M21" s="89" t="s">
        <v>176</v>
      </c>
      <c r="N21" s="89"/>
      <c r="O21" s="89"/>
      <c r="P21" s="89"/>
      <c r="Q21" s="89"/>
      <c r="R21" s="88">
        <f>IFERROR(VLOOKUP($M21,'Apoio 2'!$B$35:$D$43,2,FALSE),"")</f>
        <v>2.5499999999999998</v>
      </c>
      <c r="S21" s="88">
        <f>IFERROR(VLOOKUP($M21,'Apoio 2'!$B$35:$D$43,3,FALSE),"")</f>
        <v>1.6</v>
      </c>
      <c r="T21" s="88" t="str">
        <f>IFERROR(VLOOKUP($N21,'Apoio 2'!$B$35:$D$43,2,FALSE),"")</f>
        <v/>
      </c>
      <c r="U21" s="88" t="str">
        <f>IFERROR(VLOOKUP($N21,'Apoio 2'!$B$35:$D$43,3,FALSE),"")</f>
        <v/>
      </c>
      <c r="V21" s="88" t="str">
        <f>IFERROR(VLOOKUP($O21,'Apoio 2'!$B$35:$D$43,2,FALSE),"")</f>
        <v/>
      </c>
      <c r="W21" s="88" t="str">
        <f>IFERROR(VLOOKUP($O21,'Apoio 2'!$B$35:$D$43,3,FALSE),"")</f>
        <v/>
      </c>
      <c r="X21" s="88" t="str">
        <f>IFERROR(VLOOKUP($P21,'Apoio 2'!$B$35:$D$43,2,FALSE),"")</f>
        <v/>
      </c>
      <c r="Y21" s="88" t="str">
        <f>IFERROR(VLOOKUP($P21,'Apoio 2'!$B$35:$D$43,3,FALSE),"")</f>
        <v/>
      </c>
      <c r="Z21" s="88" t="str">
        <f>IFERROR(VLOOKUP($Q21,'Apoio 2'!$B$35:$D$43,2,FALSE),"")</f>
        <v/>
      </c>
      <c r="AA21" s="88" t="str">
        <f>IFERROR(VLOOKUP($Q21,'Apoio 2'!$B$35:$D$43,3,FALSE),"")</f>
        <v/>
      </c>
      <c r="AB21" s="88"/>
      <c r="AD21" s="222"/>
    </row>
    <row r="22" spans="1:30" ht="141.75" x14ac:dyDescent="0.25">
      <c r="A22" s="43" t="s">
        <v>624</v>
      </c>
      <c r="B22" s="40" t="s">
        <v>8</v>
      </c>
      <c r="C22" s="40" t="s">
        <v>118</v>
      </c>
      <c r="D22" s="101" t="s">
        <v>102</v>
      </c>
      <c r="E22" s="10" t="s">
        <v>625</v>
      </c>
      <c r="F22" s="9" t="s">
        <v>725</v>
      </c>
      <c r="G22" s="17" t="s">
        <v>167</v>
      </c>
      <c r="H22" s="124" t="s">
        <v>420</v>
      </c>
      <c r="I22" s="222" t="s">
        <v>556</v>
      </c>
      <c r="J22" s="149" t="s">
        <v>603</v>
      </c>
      <c r="K22" s="15" t="s">
        <v>730</v>
      </c>
      <c r="L22" s="132"/>
      <c r="M22" s="89" t="s">
        <v>182</v>
      </c>
      <c r="N22" s="140" t="s">
        <v>176</v>
      </c>
      <c r="O22" s="140" t="s">
        <v>179</v>
      </c>
      <c r="P22" s="89"/>
      <c r="Q22" s="89"/>
      <c r="R22" s="88">
        <f>IFERROR(VLOOKUP($M22,'Apoio 2'!$B$35:$D$43,2,FALSE),"")</f>
        <v>2.5499999999999998</v>
      </c>
      <c r="S22" s="88">
        <f>IFERROR(VLOOKUP($M22,'Apoio 2'!$B$35:$D$43,3,FALSE),"")</f>
        <v>0.45</v>
      </c>
      <c r="T22" s="88">
        <f>IFERROR(VLOOKUP($N22,'Apoio 2'!$B$35:$D$43,2,FALSE),"")</f>
        <v>2.5499999999999998</v>
      </c>
      <c r="U22" s="88">
        <f>IFERROR(VLOOKUP($N22,'Apoio 2'!$B$35:$D$43,3,FALSE),"")</f>
        <v>1.6</v>
      </c>
      <c r="V22" s="88">
        <f>IFERROR(VLOOKUP($O22,'Apoio 2'!$B$35:$D$43,2,FALSE),"")</f>
        <v>2.5499999999999998</v>
      </c>
      <c r="W22" s="88">
        <f>IFERROR(VLOOKUP($O22,'Apoio 2'!$B$35:$D$43,3,FALSE),"")</f>
        <v>0.95</v>
      </c>
      <c r="X22" s="88" t="str">
        <f>IFERROR(VLOOKUP($P22,'Apoio 2'!$B$35:$D$43,2,FALSE),"")</f>
        <v/>
      </c>
      <c r="Y22" s="88" t="str">
        <f>IFERROR(VLOOKUP($P22,'Apoio 2'!$B$35:$D$43,3,FALSE),"")</f>
        <v/>
      </c>
      <c r="Z22" s="88" t="str">
        <f>IFERROR(VLOOKUP($Q22,'Apoio 2'!$B$35:$D$43,2,FALSE),"")</f>
        <v/>
      </c>
      <c r="AA22" s="88" t="str">
        <f>IFERROR(VLOOKUP($Q22,'Apoio 2'!$B$35:$D$43,3,FALSE),"")</f>
        <v/>
      </c>
      <c r="AB22" s="87"/>
      <c r="AD22" s="222"/>
    </row>
    <row r="23" spans="1:30" ht="47.25" x14ac:dyDescent="0.25">
      <c r="A23" s="42" t="s">
        <v>204</v>
      </c>
      <c r="B23" s="40" t="s">
        <v>1</v>
      </c>
      <c r="C23" s="40" t="s">
        <v>118</v>
      </c>
      <c r="D23" s="42" t="s">
        <v>102</v>
      </c>
      <c r="E23" s="8" t="s">
        <v>138</v>
      </c>
      <c r="F23" s="125" t="s">
        <v>139</v>
      </c>
      <c r="G23" s="126" t="s">
        <v>120</v>
      </c>
      <c r="H23" s="124" t="s">
        <v>420</v>
      </c>
      <c r="I23" s="222" t="s">
        <v>556</v>
      </c>
      <c r="J23" s="149" t="s">
        <v>598</v>
      </c>
      <c r="K23" s="157" t="s">
        <v>680</v>
      </c>
      <c r="L23" s="132"/>
      <c r="M23" s="89" t="s">
        <v>176</v>
      </c>
      <c r="N23" s="89"/>
      <c r="O23" s="89"/>
      <c r="P23" s="89"/>
      <c r="Q23" s="89"/>
      <c r="R23" s="88">
        <f>IFERROR(VLOOKUP($M23,'Apoio 2'!$B$35:$D$43,2,FALSE),"")</f>
        <v>2.5499999999999998</v>
      </c>
      <c r="S23" s="88">
        <f>IFERROR(VLOOKUP($M23,'Apoio 2'!$B$35:$D$43,3,FALSE),"")</f>
        <v>1.6</v>
      </c>
      <c r="T23" s="88" t="str">
        <f>IFERROR(VLOOKUP($N23,'Apoio 2'!$B$35:$D$43,2,FALSE),"")</f>
        <v/>
      </c>
      <c r="U23" s="88" t="str">
        <f>IFERROR(VLOOKUP($N23,'Apoio 2'!$B$35:$D$43,3,FALSE),"")</f>
        <v/>
      </c>
      <c r="V23" s="88" t="str">
        <f>IFERROR(VLOOKUP($O23,'Apoio 2'!$B$35:$D$43,2,FALSE),"")</f>
        <v/>
      </c>
      <c r="W23" s="88" t="str">
        <f>IFERROR(VLOOKUP($O23,'Apoio 2'!$B$35:$D$43,3,FALSE),"")</f>
        <v/>
      </c>
      <c r="X23" s="88" t="str">
        <f>IFERROR(VLOOKUP($P23,'Apoio 2'!$B$35:$D$43,2,FALSE),"")</f>
        <v/>
      </c>
      <c r="Y23" s="88" t="str">
        <f>IFERROR(VLOOKUP($P23,'Apoio 2'!$B$35:$D$43,3,FALSE),"")</f>
        <v/>
      </c>
      <c r="Z23" s="88" t="str">
        <f>IFERROR(VLOOKUP($Q23,'Apoio 2'!$B$35:$D$43,2,FALSE),"")</f>
        <v/>
      </c>
      <c r="AA23" s="88" t="str">
        <f>IFERROR(VLOOKUP($Q23,'Apoio 2'!$B$35:$D$43,3,FALSE),"")</f>
        <v/>
      </c>
      <c r="AB23" s="87"/>
      <c r="AD23" s="222"/>
    </row>
    <row r="24" spans="1:30" ht="63" x14ac:dyDescent="0.25">
      <c r="A24" s="42" t="s">
        <v>205</v>
      </c>
      <c r="B24" s="40" t="s">
        <v>9</v>
      </c>
      <c r="C24" s="40" t="s">
        <v>118</v>
      </c>
      <c r="D24" s="42" t="s">
        <v>102</v>
      </c>
      <c r="E24" s="9" t="s">
        <v>446</v>
      </c>
      <c r="F24" s="9" t="s">
        <v>140</v>
      </c>
      <c r="G24" s="17" t="s">
        <v>131</v>
      </c>
      <c r="H24" s="124" t="s">
        <v>439</v>
      </c>
      <c r="I24" s="127" t="s">
        <v>443</v>
      </c>
      <c r="J24" s="149" t="s">
        <v>598</v>
      </c>
      <c r="K24" s="157" t="s">
        <v>681</v>
      </c>
      <c r="L24" s="132"/>
      <c r="M24" s="89" t="s">
        <v>179</v>
      </c>
      <c r="N24" s="89"/>
      <c r="O24" s="89"/>
      <c r="P24" s="89"/>
      <c r="Q24" s="89"/>
      <c r="R24" s="88">
        <f>IFERROR(VLOOKUP($M24,'Apoio 2'!$B$35:$D$43,2,FALSE),"")</f>
        <v>2.5499999999999998</v>
      </c>
      <c r="S24" s="88">
        <f>IFERROR(VLOOKUP($M24,'Apoio 2'!$B$35:$D$43,3,FALSE),"")</f>
        <v>0.95</v>
      </c>
      <c r="T24" s="88" t="str">
        <f>IFERROR(VLOOKUP($N24,'Apoio 2'!$B$35:$D$43,2,FALSE),"")</f>
        <v/>
      </c>
      <c r="U24" s="88" t="str">
        <f>IFERROR(VLOOKUP($N24,'Apoio 2'!$B$35:$D$43,3,FALSE),"")</f>
        <v/>
      </c>
      <c r="V24" s="88" t="str">
        <f>IFERROR(VLOOKUP($O24,'Apoio 2'!$B$35:$D$43,2,FALSE),"")</f>
        <v/>
      </c>
      <c r="W24" s="88" t="str">
        <f>IFERROR(VLOOKUP($O24,'Apoio 2'!$B$35:$D$43,3,FALSE),"")</f>
        <v/>
      </c>
      <c r="X24" s="88" t="str">
        <f>IFERROR(VLOOKUP($P24,'Apoio 2'!$B$35:$D$43,2,FALSE),"")</f>
        <v/>
      </c>
      <c r="Y24" s="88" t="str">
        <f>IFERROR(VLOOKUP($P24,'Apoio 2'!$B$35:$D$43,3,FALSE),"")</f>
        <v/>
      </c>
      <c r="Z24" s="88" t="str">
        <f>IFERROR(VLOOKUP($Q24,'Apoio 2'!$B$35:$D$43,2,FALSE),"")</f>
        <v/>
      </c>
      <c r="AA24" s="88" t="str">
        <f>IFERROR(VLOOKUP($Q24,'Apoio 2'!$B$35:$D$43,3,FALSE),"")</f>
        <v/>
      </c>
      <c r="AB24" s="87"/>
      <c r="AD24" s="222"/>
    </row>
    <row r="25" spans="1:30" ht="47.25" x14ac:dyDescent="0.25">
      <c r="A25" s="101" t="s">
        <v>447</v>
      </c>
      <c r="B25" s="40" t="s">
        <v>1</v>
      </c>
      <c r="C25" s="40" t="s">
        <v>118</v>
      </c>
      <c r="D25" s="42" t="s">
        <v>102</v>
      </c>
      <c r="E25" s="128" t="s">
        <v>119</v>
      </c>
      <c r="F25" s="10" t="s">
        <v>141</v>
      </c>
      <c r="G25" s="126" t="s">
        <v>4</v>
      </c>
      <c r="H25" s="124" t="s">
        <v>420</v>
      </c>
      <c r="I25" s="222" t="s">
        <v>556</v>
      </c>
      <c r="J25" s="149" t="s">
        <v>604</v>
      </c>
      <c r="K25" s="157" t="s">
        <v>680</v>
      </c>
      <c r="L25" s="132"/>
      <c r="M25" s="89" t="s">
        <v>176</v>
      </c>
      <c r="N25" s="89"/>
      <c r="O25" s="89"/>
      <c r="P25" s="89"/>
      <c r="Q25" s="89"/>
      <c r="R25" s="88">
        <f>IFERROR(VLOOKUP($M25,'Apoio 2'!$B$35:$D$43,2,FALSE),"")</f>
        <v>2.5499999999999998</v>
      </c>
      <c r="S25" s="88">
        <f>IFERROR(VLOOKUP($M25,'Apoio 2'!$B$35:$D$43,3,FALSE),"")</f>
        <v>1.6</v>
      </c>
      <c r="T25" s="88" t="str">
        <f>IFERROR(VLOOKUP($N25,'Apoio 2'!$B$35:$D$43,2,FALSE),"")</f>
        <v/>
      </c>
      <c r="U25" s="88" t="str">
        <f>IFERROR(VLOOKUP($N25,'Apoio 2'!$B$35:$D$43,3,FALSE),"")</f>
        <v/>
      </c>
      <c r="V25" s="88" t="str">
        <f>IFERROR(VLOOKUP($O25,'Apoio 2'!$B$35:$D$43,2,FALSE),"")</f>
        <v/>
      </c>
      <c r="W25" s="88" t="str">
        <f>IFERROR(VLOOKUP($O25,'Apoio 2'!$B$35:$D$43,3,FALSE),"")</f>
        <v/>
      </c>
      <c r="X25" s="88" t="str">
        <f>IFERROR(VLOOKUP($P25,'Apoio 2'!$B$35:$D$43,2,FALSE),"")</f>
        <v/>
      </c>
      <c r="Y25" s="88" t="str">
        <f>IFERROR(VLOOKUP($P25,'Apoio 2'!$B$35:$D$43,3,FALSE),"")</f>
        <v/>
      </c>
      <c r="Z25" s="88" t="str">
        <f>IFERROR(VLOOKUP($Q25,'Apoio 2'!$B$35:$D$43,2,FALSE),"")</f>
        <v/>
      </c>
      <c r="AA25" s="88" t="str">
        <f>IFERROR(VLOOKUP($Q25,'Apoio 2'!$B$35:$D$43,3,FALSE),"")</f>
        <v/>
      </c>
      <c r="AB25" s="87"/>
      <c r="AD25" s="222"/>
    </row>
    <row r="26" spans="1:30" ht="47.25" x14ac:dyDescent="0.25">
      <c r="A26" s="101" t="s">
        <v>450</v>
      </c>
      <c r="B26" s="40" t="s">
        <v>8</v>
      </c>
      <c r="C26" s="40" t="s">
        <v>118</v>
      </c>
      <c r="D26" s="101" t="s">
        <v>117</v>
      </c>
      <c r="E26" s="128" t="s">
        <v>147</v>
      </c>
      <c r="F26" s="9" t="s">
        <v>726</v>
      </c>
      <c r="G26" s="126" t="s">
        <v>561</v>
      </c>
      <c r="H26" s="124" t="s">
        <v>420</v>
      </c>
      <c r="I26" s="222" t="s">
        <v>556</v>
      </c>
      <c r="J26" s="230" t="s">
        <v>440</v>
      </c>
      <c r="K26" s="157" t="s">
        <v>678</v>
      </c>
      <c r="L26" s="132"/>
      <c r="M26" s="89" t="s">
        <v>182</v>
      </c>
      <c r="N26" s="89"/>
      <c r="O26" s="89"/>
      <c r="P26" s="89"/>
      <c r="Q26" s="89"/>
      <c r="R26" s="88">
        <f>IFERROR(VLOOKUP($M26,'Apoio 2'!$B$35:$D$43,2,FALSE),"")</f>
        <v>2.5499999999999998</v>
      </c>
      <c r="S26" s="88">
        <f>IFERROR(VLOOKUP($M26,'Apoio 2'!$B$35:$D$43,3,FALSE),"")</f>
        <v>0.45</v>
      </c>
      <c r="T26" s="88" t="str">
        <f>IFERROR(VLOOKUP($N26,'Apoio 2'!$B$35:$D$43,2,FALSE),"")</f>
        <v/>
      </c>
      <c r="U26" s="88" t="str">
        <f>IFERROR(VLOOKUP($N26,'Apoio 2'!$B$35:$D$43,3,FALSE),"")</f>
        <v/>
      </c>
      <c r="V26" s="88" t="str">
        <f>IFERROR(VLOOKUP($O26,'Apoio 2'!$B$35:$D$43,2,FALSE),"")</f>
        <v/>
      </c>
      <c r="W26" s="88" t="str">
        <f>IFERROR(VLOOKUP($O26,'Apoio 2'!$B$35:$D$43,3,FALSE),"")</f>
        <v/>
      </c>
      <c r="X26" s="88" t="str">
        <f>IFERROR(VLOOKUP($P26,'Apoio 2'!$B$35:$D$43,2,FALSE),"")</f>
        <v/>
      </c>
      <c r="Y26" s="88" t="str">
        <f>IFERROR(VLOOKUP($P26,'Apoio 2'!$B$35:$D$43,3,FALSE),"")</f>
        <v/>
      </c>
      <c r="Z26" s="88" t="str">
        <f>IFERROR(VLOOKUP($Q26,'Apoio 2'!$B$35:$D$43,2,FALSE),"")</f>
        <v/>
      </c>
      <c r="AA26" s="88" t="str">
        <f>IFERROR(VLOOKUP($Q26,'Apoio 2'!$B$35:$D$43,3,FALSE),"")</f>
        <v/>
      </c>
      <c r="AB26" s="87"/>
      <c r="AD26" s="222"/>
    </row>
    <row r="27" spans="1:30" ht="78.75" x14ac:dyDescent="0.25">
      <c r="A27" s="42" t="s">
        <v>206</v>
      </c>
      <c r="B27" s="40" t="s">
        <v>9</v>
      </c>
      <c r="C27" s="40" t="s">
        <v>118</v>
      </c>
      <c r="D27" s="42" t="s">
        <v>116</v>
      </c>
      <c r="E27" s="128" t="s">
        <v>687</v>
      </c>
      <c r="F27" s="8" t="s">
        <v>142</v>
      </c>
      <c r="G27" s="126" t="s">
        <v>444</v>
      </c>
      <c r="H27" s="124" t="s">
        <v>424</v>
      </c>
      <c r="I27" s="127" t="s">
        <v>443</v>
      </c>
      <c r="J27" s="149" t="s">
        <v>596</v>
      </c>
      <c r="K27" s="157" t="s">
        <v>682</v>
      </c>
      <c r="L27" s="132"/>
      <c r="M27" s="89" t="s">
        <v>179</v>
      </c>
      <c r="N27" s="89"/>
      <c r="O27" s="89"/>
      <c r="P27" s="89"/>
      <c r="Q27" s="89"/>
      <c r="R27" s="88">
        <f>IFERROR(VLOOKUP($M27,'Apoio 2'!$B$35:$D$43,2,FALSE),"")</f>
        <v>2.5499999999999998</v>
      </c>
      <c r="S27" s="88">
        <f>IFERROR(VLOOKUP($M27,'Apoio 2'!$B$35:$D$43,3,FALSE),"")</f>
        <v>0.95</v>
      </c>
      <c r="T27" s="88" t="str">
        <f>IFERROR(VLOOKUP($N27,'Apoio 2'!$B$35:$D$43,2,FALSE),"")</f>
        <v/>
      </c>
      <c r="U27" s="88" t="str">
        <f>IFERROR(VLOOKUP($N27,'Apoio 2'!$B$35:$D$43,3,FALSE),"")</f>
        <v/>
      </c>
      <c r="V27" s="88" t="str">
        <f>IFERROR(VLOOKUP($O27,'Apoio 2'!$B$35:$D$43,2,FALSE),"")</f>
        <v/>
      </c>
      <c r="W27" s="88" t="str">
        <f>IFERROR(VLOOKUP($O27,'Apoio 2'!$B$35:$D$43,3,FALSE),"")</f>
        <v/>
      </c>
      <c r="X27" s="88" t="str">
        <f>IFERROR(VLOOKUP($P27,'Apoio 2'!$B$35:$D$43,2,FALSE),"")</f>
        <v/>
      </c>
      <c r="Y27" s="88" t="str">
        <f>IFERROR(VLOOKUP($P27,'Apoio 2'!$B$35:$D$43,3,FALSE),"")</f>
        <v/>
      </c>
      <c r="Z27" s="88" t="str">
        <f>IFERROR(VLOOKUP($Q27,'Apoio 2'!$B$35:$D$43,2,FALSE),"")</f>
        <v/>
      </c>
      <c r="AA27" s="88" t="str">
        <f>IFERROR(VLOOKUP($Q27,'Apoio 2'!$B$35:$D$43,3,FALSE),"")</f>
        <v/>
      </c>
      <c r="AB27" s="87"/>
      <c r="AD27" s="222"/>
    </row>
    <row r="28" spans="1:30" ht="126" x14ac:dyDescent="0.25">
      <c r="A28" s="43" t="s">
        <v>627</v>
      </c>
      <c r="B28" s="40" t="s">
        <v>9</v>
      </c>
      <c r="C28" s="40" t="s">
        <v>118</v>
      </c>
      <c r="D28" s="42" t="s">
        <v>102</v>
      </c>
      <c r="E28" s="10" t="s">
        <v>626</v>
      </c>
      <c r="F28" s="9" t="s">
        <v>688</v>
      </c>
      <c r="G28" s="17" t="s">
        <v>167</v>
      </c>
      <c r="H28" s="124" t="s">
        <v>420</v>
      </c>
      <c r="I28" s="222" t="s">
        <v>556</v>
      </c>
      <c r="J28" s="149" t="s">
        <v>598</v>
      </c>
      <c r="K28" s="15" t="s">
        <v>683</v>
      </c>
      <c r="L28" s="132"/>
      <c r="M28" s="89" t="s">
        <v>179</v>
      </c>
      <c r="N28" s="140" t="s">
        <v>176</v>
      </c>
      <c r="O28" s="140" t="s">
        <v>182</v>
      </c>
      <c r="P28" s="89"/>
      <c r="Q28" s="89"/>
      <c r="R28" s="88">
        <f>IFERROR(VLOOKUP($M28,'Apoio 2'!$B$35:$D$43,2,FALSE),"")</f>
        <v>2.5499999999999998</v>
      </c>
      <c r="S28" s="88">
        <f>IFERROR(VLOOKUP($M28,'Apoio 2'!$B$35:$D$43,3,FALSE),"")</f>
        <v>0.95</v>
      </c>
      <c r="T28" s="88">
        <f>IFERROR(VLOOKUP($N28,'Apoio 2'!$B$35:$D$43,2,FALSE),"")</f>
        <v>2.5499999999999998</v>
      </c>
      <c r="U28" s="88">
        <f>IFERROR(VLOOKUP($N28,'Apoio 2'!$B$35:$D$43,3,FALSE),"")</f>
        <v>1.6</v>
      </c>
      <c r="V28" s="88">
        <f>IFERROR(VLOOKUP($O28,'Apoio 2'!$B$35:$D$43,2,FALSE),"")</f>
        <v>2.5499999999999998</v>
      </c>
      <c r="W28" s="88">
        <f>IFERROR(VLOOKUP($O28,'Apoio 2'!$B$35:$D$43,3,FALSE),"")</f>
        <v>0.45</v>
      </c>
      <c r="X28" s="88" t="str">
        <f>IFERROR(VLOOKUP($P28,'Apoio 2'!$B$35:$D$43,2,FALSE),"")</f>
        <v/>
      </c>
      <c r="Y28" s="88" t="str">
        <f>IFERROR(VLOOKUP($P28,'Apoio 2'!$B$35:$D$43,3,FALSE),"")</f>
        <v/>
      </c>
      <c r="Z28" s="88" t="str">
        <f>IFERROR(VLOOKUP($Q28,'Apoio 2'!$B$35:$D$43,2,FALSE),"")</f>
        <v/>
      </c>
      <c r="AA28" s="88" t="str">
        <f>IFERROR(VLOOKUP($Q28,'Apoio 2'!$B$35:$D$43,3,FALSE),"")</f>
        <v/>
      </c>
      <c r="AB28" s="87"/>
      <c r="AD28" s="222"/>
    </row>
    <row r="29" spans="1:30" ht="63" x14ac:dyDescent="0.25">
      <c r="A29" s="101" t="s">
        <v>207</v>
      </c>
      <c r="B29" s="40" t="s">
        <v>8</v>
      </c>
      <c r="C29" s="40" t="s">
        <v>118</v>
      </c>
      <c r="D29" s="42" t="s">
        <v>102</v>
      </c>
      <c r="E29" s="128" t="s">
        <v>448</v>
      </c>
      <c r="F29" s="10" t="s">
        <v>727</v>
      </c>
      <c r="G29" s="126" t="s">
        <v>66</v>
      </c>
      <c r="H29" s="124" t="s">
        <v>420</v>
      </c>
      <c r="I29" s="222" t="s">
        <v>556</v>
      </c>
      <c r="J29" s="149" t="s">
        <v>598</v>
      </c>
      <c r="K29" s="157" t="s">
        <v>674</v>
      </c>
      <c r="L29" s="132"/>
      <c r="M29" s="89" t="s">
        <v>182</v>
      </c>
      <c r="N29" s="89"/>
      <c r="O29" s="89"/>
      <c r="P29" s="89"/>
      <c r="Q29" s="89"/>
      <c r="R29" s="88">
        <f>IFERROR(VLOOKUP($M29,'Apoio 2'!$B$35:$D$43,2,FALSE),"")</f>
        <v>2.5499999999999998</v>
      </c>
      <c r="S29" s="88">
        <f>IFERROR(VLOOKUP($M29,'Apoio 2'!$B$35:$D$43,3,FALSE),"")</f>
        <v>0.45</v>
      </c>
      <c r="T29" s="88" t="str">
        <f>IFERROR(VLOOKUP($N29,'Apoio 2'!$B$35:$D$43,2,FALSE),"")</f>
        <v/>
      </c>
      <c r="U29" s="88" t="str">
        <f>IFERROR(VLOOKUP($N29,'Apoio 2'!$B$35:$D$43,3,FALSE),"")</f>
        <v/>
      </c>
      <c r="V29" s="88" t="str">
        <f>IFERROR(VLOOKUP($O29,'Apoio 2'!$B$35:$D$43,2,FALSE),"")</f>
        <v/>
      </c>
      <c r="W29" s="88" t="str">
        <f>IFERROR(VLOOKUP($O29,'Apoio 2'!$B$35:$D$43,3,FALSE),"")</f>
        <v/>
      </c>
      <c r="X29" s="88" t="str">
        <f>IFERROR(VLOOKUP($P29,'Apoio 2'!$B$35:$D$43,2,FALSE),"")</f>
        <v/>
      </c>
      <c r="Y29" s="88" t="str">
        <f>IFERROR(VLOOKUP($P29,'Apoio 2'!$B$35:$D$43,3,FALSE),"")</f>
        <v/>
      </c>
      <c r="Z29" s="88" t="str">
        <f>IFERROR(VLOOKUP($Q29,'Apoio 2'!$B$35:$D$43,2,FALSE),"")</f>
        <v/>
      </c>
      <c r="AA29" s="88" t="str">
        <f>IFERROR(VLOOKUP($Q29,'Apoio 2'!$B$35:$D$43,3,FALSE),"")</f>
        <v/>
      </c>
      <c r="AB29" s="87"/>
      <c r="AD29" s="222"/>
    </row>
    <row r="30" spans="1:30" ht="141.75" x14ac:dyDescent="0.25">
      <c r="A30" s="43" t="s">
        <v>629</v>
      </c>
      <c r="B30" s="19" t="s">
        <v>1</v>
      </c>
      <c r="C30" s="40" t="s">
        <v>118</v>
      </c>
      <c r="D30" s="42" t="s">
        <v>102</v>
      </c>
      <c r="E30" s="10" t="s">
        <v>628</v>
      </c>
      <c r="F30" s="9" t="s">
        <v>728</v>
      </c>
      <c r="G30" s="17" t="s">
        <v>167</v>
      </c>
      <c r="H30" s="124" t="s">
        <v>420</v>
      </c>
      <c r="I30" s="222" t="s">
        <v>556</v>
      </c>
      <c r="J30" s="149" t="s">
        <v>462</v>
      </c>
      <c r="K30" s="157" t="s">
        <v>731</v>
      </c>
      <c r="L30" s="132"/>
      <c r="M30" s="89" t="s">
        <v>176</v>
      </c>
      <c r="N30" s="140" t="s">
        <v>179</v>
      </c>
      <c r="O30" s="140" t="s">
        <v>182</v>
      </c>
      <c r="P30" s="89"/>
      <c r="Q30" s="89"/>
      <c r="R30" s="88">
        <f>IFERROR(VLOOKUP($M30,'Apoio 2'!$B$35:$D$43,2,FALSE),"")</f>
        <v>2.5499999999999998</v>
      </c>
      <c r="S30" s="88">
        <f>IFERROR(VLOOKUP($M30,'Apoio 2'!$B$35:$D$43,3,FALSE),"")</f>
        <v>1.6</v>
      </c>
      <c r="T30" s="88">
        <f>IFERROR(VLOOKUP($N30,'Apoio 2'!$B$35:$D$43,2,FALSE),"")</f>
        <v>2.5499999999999998</v>
      </c>
      <c r="U30" s="88">
        <f>IFERROR(VLOOKUP($N30,'Apoio 2'!$B$35:$D$43,3,FALSE),"")</f>
        <v>0.95</v>
      </c>
      <c r="V30" s="88">
        <f>IFERROR(VLOOKUP($O30,'Apoio 2'!$B$35:$D$43,2,FALSE),"")</f>
        <v>2.5499999999999998</v>
      </c>
      <c r="W30" s="88">
        <f>IFERROR(VLOOKUP($O30,'Apoio 2'!$B$35:$D$43,3,FALSE),"")</f>
        <v>0.45</v>
      </c>
      <c r="X30" s="88" t="str">
        <f>IFERROR(VLOOKUP($P30,'Apoio 2'!$B$35:$D$43,2,FALSE),"")</f>
        <v/>
      </c>
      <c r="Y30" s="88" t="str">
        <f>IFERROR(VLOOKUP($P30,'Apoio 2'!$B$35:$D$43,3,FALSE),"")</f>
        <v/>
      </c>
      <c r="Z30" s="88" t="str">
        <f>IFERROR(VLOOKUP($Q30,'Apoio 2'!$B$35:$D$43,2,FALSE),"")</f>
        <v/>
      </c>
      <c r="AA30" s="88" t="str">
        <f>IFERROR(VLOOKUP($Q30,'Apoio 2'!$B$35:$D$43,3,FALSE),"")</f>
        <v/>
      </c>
      <c r="AB30" s="87"/>
      <c r="AD30" s="222"/>
    </row>
    <row r="31" spans="1:30" ht="78.75" x14ac:dyDescent="0.25">
      <c r="A31" s="206" t="s">
        <v>689</v>
      </c>
      <c r="B31" s="27" t="s">
        <v>9</v>
      </c>
      <c r="C31" s="27" t="s">
        <v>108</v>
      </c>
      <c r="D31" s="28" t="s">
        <v>2</v>
      </c>
      <c r="E31" s="233" t="s">
        <v>737</v>
      </c>
      <c r="F31" s="251" t="s">
        <v>738</v>
      </c>
      <c r="G31" s="214" t="s">
        <v>508</v>
      </c>
      <c r="H31" s="208" t="s">
        <v>420</v>
      </c>
      <c r="I31" s="222" t="s">
        <v>556</v>
      </c>
      <c r="J31" s="209" t="s">
        <v>749</v>
      </c>
      <c r="K31" s="15" t="s">
        <v>690</v>
      </c>
      <c r="L31" s="132"/>
      <c r="M31" s="89" t="s">
        <v>177</v>
      </c>
      <c r="N31" s="89"/>
      <c r="O31" s="89"/>
      <c r="P31" s="89"/>
      <c r="Q31" s="89"/>
      <c r="R31" s="88">
        <f>IFERROR(VLOOKUP($M31,'Apoio 2'!$B$35:$D$43,2,FALSE),"")</f>
        <v>1.35</v>
      </c>
      <c r="S31" s="88">
        <f>IFERROR(VLOOKUP($M31,'Apoio 2'!$B$35:$D$43,3,FALSE),"")</f>
        <v>2.7</v>
      </c>
      <c r="T31" s="88" t="str">
        <f>IFERROR(VLOOKUP($N31,'Apoio 2'!$B$35:$D$43,2,FALSE),"")</f>
        <v/>
      </c>
      <c r="U31" s="88" t="str">
        <f>IFERROR(VLOOKUP($N31,'Apoio 2'!$B$35:$D$43,3,FALSE),"")</f>
        <v/>
      </c>
      <c r="V31" s="88" t="str">
        <f>IFERROR(VLOOKUP($O31,'Apoio 2'!$B$35:$D$43,2,FALSE),"")</f>
        <v/>
      </c>
      <c r="W31" s="88" t="str">
        <f>IFERROR(VLOOKUP($O31,'Apoio 2'!$B$35:$D$43,3,FALSE),"")</f>
        <v/>
      </c>
      <c r="X31" s="88" t="str">
        <f>IFERROR(VLOOKUP($P31,'Apoio 2'!$B$35:$D$43,2,FALSE),"")</f>
        <v/>
      </c>
      <c r="Y31" s="88" t="str">
        <f>IFERROR(VLOOKUP($P31,'Apoio 2'!$B$35:$D$43,3,FALSE),"")</f>
        <v/>
      </c>
      <c r="Z31" s="88" t="str">
        <f>IFERROR(VLOOKUP($Q31,'Apoio 2'!$B$35:$D$43,2,FALSE),"")</f>
        <v/>
      </c>
      <c r="AA31" s="88" t="str">
        <f>IFERROR(VLOOKUP($Q31,'Apoio 2'!$B$35:$D$43,3,FALSE),"")</f>
        <v/>
      </c>
      <c r="AB31" s="87"/>
      <c r="AD31" s="222"/>
    </row>
    <row r="32" spans="1:30" ht="109.5" customHeight="1" x14ac:dyDescent="0.25">
      <c r="A32" s="101" t="s">
        <v>651</v>
      </c>
      <c r="B32" s="148" t="s">
        <v>8</v>
      </c>
      <c r="C32" s="148" t="s">
        <v>0</v>
      </c>
      <c r="D32" s="101" t="s">
        <v>92</v>
      </c>
      <c r="E32" s="23" t="s">
        <v>691</v>
      </c>
      <c r="F32" s="163" t="s">
        <v>652</v>
      </c>
      <c r="G32" s="219" t="s">
        <v>158</v>
      </c>
      <c r="H32" s="208" t="s">
        <v>420</v>
      </c>
      <c r="I32" s="222" t="s">
        <v>556</v>
      </c>
      <c r="J32" s="209" t="s">
        <v>751</v>
      </c>
      <c r="K32" s="15" t="s">
        <v>692</v>
      </c>
      <c r="L32" s="152"/>
      <c r="M32" s="140" t="s">
        <v>181</v>
      </c>
      <c r="N32" s="140" t="s">
        <v>175</v>
      </c>
      <c r="O32" s="140" t="s">
        <v>174</v>
      </c>
      <c r="P32" s="140" t="s">
        <v>180</v>
      </c>
      <c r="Q32" s="140"/>
      <c r="R32" s="88">
        <f>IFERROR(VLOOKUP($M32,'Apoio 2'!$B$35:$D$43,2,FALSE),"")</f>
        <v>4.0999999999999996</v>
      </c>
      <c r="S32" s="88">
        <f>IFERROR(VLOOKUP($M32,'Apoio 2'!$B$35:$D$43,3,FALSE),"")</f>
        <v>3.1</v>
      </c>
      <c r="T32" s="88">
        <f>IFERROR(VLOOKUP($N32,'Apoio 2'!$B$35:$D$43,2,FALSE),"")</f>
        <v>3</v>
      </c>
      <c r="U32" s="88">
        <f>IFERROR(VLOOKUP($N32,'Apoio 2'!$B$35:$D$43,3,FALSE),"")</f>
        <v>2.2999999999999998</v>
      </c>
      <c r="V32" s="88">
        <f>IFERROR(VLOOKUP($O32,'Apoio 2'!$B$35:$D$43,2,FALSE),"")</f>
        <v>2</v>
      </c>
      <c r="W32" s="88">
        <f>IFERROR(VLOOKUP($O32,'Apoio 2'!$B$35:$D$43,3,FALSE),"")</f>
        <v>2.2999999999999998</v>
      </c>
      <c r="X32" s="88">
        <f>IFERROR(VLOOKUP($P32,'Apoio 2'!$B$35:$D$43,2,FALSE),"")</f>
        <v>0.85</v>
      </c>
      <c r="Y32" s="88">
        <f>IFERROR(VLOOKUP($P32,'Apoio 2'!$B$35:$D$43,3,FALSE),"")</f>
        <v>3</v>
      </c>
      <c r="Z32" s="88" t="str">
        <f>IFERROR(VLOOKUP($Q32,'Apoio 2'!$B$35:$D$43,2,FALSE),"")</f>
        <v/>
      </c>
      <c r="AA32" s="88" t="str">
        <f>IFERROR(VLOOKUP($Q32,'Apoio 2'!$B$35:$D$43,3,FALSE),"")</f>
        <v/>
      </c>
      <c r="AB32" s="87"/>
      <c r="AD32" s="222"/>
    </row>
    <row r="33" spans="1:30" ht="94.5" x14ac:dyDescent="0.25">
      <c r="A33" s="101" t="s">
        <v>739</v>
      </c>
      <c r="B33" s="40" t="s">
        <v>8</v>
      </c>
      <c r="C33" s="40" t="s">
        <v>108</v>
      </c>
      <c r="D33" s="43" t="s">
        <v>92</v>
      </c>
      <c r="E33" s="23" t="s">
        <v>740</v>
      </c>
      <c r="F33" s="163" t="s">
        <v>652</v>
      </c>
      <c r="G33" s="215" t="s">
        <v>73</v>
      </c>
      <c r="H33" s="208" t="s">
        <v>420</v>
      </c>
      <c r="I33" s="222" t="s">
        <v>556</v>
      </c>
      <c r="J33" s="209" t="s">
        <v>463</v>
      </c>
      <c r="K33" s="15" t="s">
        <v>741</v>
      </c>
      <c r="L33" s="132"/>
      <c r="M33" s="140" t="s">
        <v>181</v>
      </c>
      <c r="N33" s="89"/>
      <c r="O33" s="89"/>
      <c r="P33" s="89"/>
      <c r="Q33" s="89"/>
      <c r="R33" s="88">
        <f>IFERROR(VLOOKUP($M33,'Apoio 2'!$B$35:$D$43,2,FALSE),"")</f>
        <v>4.0999999999999996</v>
      </c>
      <c r="S33" s="88">
        <f>IFERROR(VLOOKUP($M33,'Apoio 2'!$B$35:$D$43,3,FALSE),"")</f>
        <v>3.1</v>
      </c>
      <c r="T33" s="88" t="str">
        <f>IFERROR(VLOOKUP($N33,'Apoio 2'!$B$35:$D$43,2,FALSE),"")</f>
        <v/>
      </c>
      <c r="U33" s="88" t="str">
        <f>IFERROR(VLOOKUP($N33,'Apoio 2'!$B$35:$D$43,3,FALSE),"")</f>
        <v/>
      </c>
      <c r="V33" s="88" t="str">
        <f>IFERROR(VLOOKUP($O33,'Apoio 2'!$B$35:$D$43,2,FALSE),"")</f>
        <v/>
      </c>
      <c r="W33" s="88" t="str">
        <f>IFERROR(VLOOKUP($O33,'Apoio 2'!$B$35:$D$43,3,FALSE),"")</f>
        <v/>
      </c>
      <c r="X33" s="88" t="str">
        <f>IFERROR(VLOOKUP($P33,'Apoio 2'!$B$35:$D$43,2,FALSE),"")</f>
        <v/>
      </c>
      <c r="Y33" s="88" t="str">
        <f>IFERROR(VLOOKUP($P33,'Apoio 2'!$B$35:$D$43,3,FALSE),"")</f>
        <v/>
      </c>
      <c r="Z33" s="88" t="str">
        <f>IFERROR(VLOOKUP($Q33,'Apoio 2'!$B$35:$D$43,2,FALSE),"")</f>
        <v/>
      </c>
      <c r="AA33" s="88" t="str">
        <f>IFERROR(VLOOKUP($Q33,'Apoio 2'!$B$35:$D$43,3,FALSE),"")</f>
        <v/>
      </c>
      <c r="AB33" s="87"/>
      <c r="AD33" s="222"/>
    </row>
    <row r="34" spans="1:30" s="218" customFormat="1" ht="94.5" x14ac:dyDescent="0.25">
      <c r="A34" s="101" t="s">
        <v>208</v>
      </c>
      <c r="B34" s="148" t="s">
        <v>1</v>
      </c>
      <c r="C34" s="148" t="s">
        <v>0</v>
      </c>
      <c r="D34" s="43" t="s">
        <v>2</v>
      </c>
      <c r="E34" s="24" t="s">
        <v>164</v>
      </c>
      <c r="F34" s="144" t="s">
        <v>543</v>
      </c>
      <c r="G34" s="220" t="s">
        <v>165</v>
      </c>
      <c r="H34" s="208" t="s">
        <v>420</v>
      </c>
      <c r="I34" s="222" t="s">
        <v>556</v>
      </c>
      <c r="J34" s="209" t="s">
        <v>752</v>
      </c>
      <c r="K34" s="157" t="s">
        <v>684</v>
      </c>
      <c r="L34" s="221"/>
      <c r="M34" s="216" t="s">
        <v>175</v>
      </c>
      <c r="N34" s="216" t="s">
        <v>174</v>
      </c>
      <c r="O34" s="216"/>
      <c r="P34" s="211"/>
      <c r="Q34" s="211"/>
      <c r="R34" s="212">
        <f>IFERROR(VLOOKUP($M34,'Apoio 2'!$B$35:$D$43,2,FALSE),"")</f>
        <v>3</v>
      </c>
      <c r="S34" s="212">
        <f>IFERROR(VLOOKUP($M34,'Apoio 2'!$B$35:$D$43,3,FALSE),"")</f>
        <v>2.2999999999999998</v>
      </c>
      <c r="T34" s="212">
        <f>IFERROR(VLOOKUP($N34,'Apoio 2'!$B$35:$D$43,2,FALSE),"")</f>
        <v>2</v>
      </c>
      <c r="U34" s="212">
        <f>IFERROR(VLOOKUP($N34,'Apoio 2'!$B$35:$D$43,3,FALSE),"")</f>
        <v>2.2999999999999998</v>
      </c>
      <c r="V34" s="212" t="str">
        <f>IFERROR(VLOOKUP($O34,'Apoio 2'!$B$35:$D$43,2,FALSE),"")</f>
        <v/>
      </c>
      <c r="W34" s="212" t="str">
        <f>IFERROR(VLOOKUP($O34,'Apoio 2'!$B$35:$D$43,3,FALSE),"")</f>
        <v/>
      </c>
      <c r="X34" s="212" t="str">
        <f>IFERROR(VLOOKUP($P34,'Apoio 2'!$B$35:$D$43,2,FALSE),"")</f>
        <v/>
      </c>
      <c r="Y34" s="212" t="str">
        <f>IFERROR(VLOOKUP($P34,'Apoio 2'!$B$35:$D$43,3,FALSE),"")</f>
        <v/>
      </c>
      <c r="Z34" s="212" t="str">
        <f>IFERROR(VLOOKUP($Q34,'Apoio 2'!$B$35:$D$43,2,FALSE),"")</f>
        <v/>
      </c>
      <c r="AA34" s="212" t="str">
        <f>IFERROR(VLOOKUP($Q34,'Apoio 2'!$B$35:$D$43,3,FALSE),"")</f>
        <v/>
      </c>
      <c r="AB34" s="217"/>
      <c r="AD34" s="222"/>
    </row>
    <row r="35" spans="1:30" s="218" customFormat="1" ht="110.25" x14ac:dyDescent="0.25">
      <c r="A35" s="101" t="s">
        <v>210</v>
      </c>
      <c r="B35" s="148" t="s">
        <v>1</v>
      </c>
      <c r="C35" s="148" t="s">
        <v>0</v>
      </c>
      <c r="D35" s="101" t="s">
        <v>2</v>
      </c>
      <c r="E35" s="45" t="s">
        <v>544</v>
      </c>
      <c r="F35" s="45" t="s">
        <v>653</v>
      </c>
      <c r="G35" s="214" t="s">
        <v>508</v>
      </c>
      <c r="H35" s="208" t="s">
        <v>420</v>
      </c>
      <c r="I35" s="222" t="s">
        <v>556</v>
      </c>
      <c r="J35" s="209" t="s">
        <v>752</v>
      </c>
      <c r="K35" s="157" t="s">
        <v>684</v>
      </c>
      <c r="L35" s="221"/>
      <c r="M35" s="216" t="s">
        <v>175</v>
      </c>
      <c r="N35" s="216"/>
      <c r="O35" s="216"/>
      <c r="P35" s="211"/>
      <c r="Q35" s="211"/>
      <c r="R35" s="212">
        <f>IFERROR(VLOOKUP($M35,'Apoio 2'!$B$35:$D$43,2,FALSE),"")</f>
        <v>3</v>
      </c>
      <c r="S35" s="212">
        <f>IFERROR(VLOOKUP($M35,'Apoio 2'!$B$35:$D$43,3,FALSE),"")</f>
        <v>2.2999999999999998</v>
      </c>
      <c r="T35" s="212" t="str">
        <f>IFERROR(VLOOKUP($N35,'Apoio 2'!$B$35:$D$43,2,FALSE),"")</f>
        <v/>
      </c>
      <c r="U35" s="212" t="str">
        <f>IFERROR(VLOOKUP($N35,'Apoio 2'!$B$35:$D$43,3,FALSE),"")</f>
        <v/>
      </c>
      <c r="V35" s="212" t="str">
        <f>IFERROR(VLOOKUP($O35,'Apoio 2'!$B$35:$D$43,2,FALSE),"")</f>
        <v/>
      </c>
      <c r="W35" s="212" t="str">
        <f>IFERROR(VLOOKUP($O35,'Apoio 2'!$B$35:$D$43,3,FALSE),"")</f>
        <v/>
      </c>
      <c r="X35" s="212" t="str">
        <f>IFERROR(VLOOKUP($P35,'Apoio 2'!$B$35:$D$43,2,FALSE),"")</f>
        <v/>
      </c>
      <c r="Y35" s="212" t="str">
        <f>IFERROR(VLOOKUP($P35,'Apoio 2'!$B$35:$D$43,3,FALSE),"")</f>
        <v/>
      </c>
      <c r="Z35" s="212" t="str">
        <f>IFERROR(VLOOKUP($Q35,'Apoio 2'!$B$35:$D$43,2,FALSE),"")</f>
        <v/>
      </c>
      <c r="AA35" s="212" t="str">
        <f>IFERROR(VLOOKUP($Q35,'Apoio 2'!$B$35:$D$43,3,FALSE),"")</f>
        <v/>
      </c>
      <c r="AB35" s="217"/>
      <c r="AD35" s="222"/>
    </row>
    <row r="36" spans="1:30" s="218" customFormat="1" ht="47.25" customHeight="1" x14ac:dyDescent="0.25">
      <c r="A36" s="42" t="s">
        <v>209</v>
      </c>
      <c r="B36" s="40" t="s">
        <v>1</v>
      </c>
      <c r="C36" s="40" t="s">
        <v>108</v>
      </c>
      <c r="D36" s="43" t="s">
        <v>2</v>
      </c>
      <c r="E36" s="24" t="s">
        <v>163</v>
      </c>
      <c r="F36" s="144" t="s">
        <v>638</v>
      </c>
      <c r="G36" s="215" t="s">
        <v>165</v>
      </c>
      <c r="H36" s="208" t="s">
        <v>420</v>
      </c>
      <c r="I36" s="222" t="s">
        <v>556</v>
      </c>
      <c r="J36" s="209" t="s">
        <v>466</v>
      </c>
      <c r="K36" s="15" t="s">
        <v>690</v>
      </c>
      <c r="L36" s="210"/>
      <c r="M36" s="211" t="s">
        <v>174</v>
      </c>
      <c r="N36" s="211"/>
      <c r="O36" s="211"/>
      <c r="P36" s="211"/>
      <c r="Q36" s="211"/>
      <c r="R36" s="212">
        <f>IFERROR(VLOOKUP($M36,'Apoio 2'!$B$35:$D$43,2,FALSE),"")</f>
        <v>2</v>
      </c>
      <c r="S36" s="212">
        <f>IFERROR(VLOOKUP($M36,'Apoio 2'!$B$35:$D$43,3,FALSE),"")</f>
        <v>2.2999999999999998</v>
      </c>
      <c r="T36" s="212" t="str">
        <f>IFERROR(VLOOKUP($N36,'Apoio 2'!$B$35:$D$43,2,FALSE),"")</f>
        <v/>
      </c>
      <c r="U36" s="212" t="str">
        <f>IFERROR(VLOOKUP($N36,'Apoio 2'!$B$35:$D$43,3,FALSE),"")</f>
        <v/>
      </c>
      <c r="V36" s="212" t="str">
        <f>IFERROR(VLOOKUP($O36,'Apoio 2'!$B$35:$D$43,2,FALSE),"")</f>
        <v/>
      </c>
      <c r="W36" s="212" t="str">
        <f>IFERROR(VLOOKUP($O36,'Apoio 2'!$B$35:$D$43,3,FALSE),"")</f>
        <v/>
      </c>
      <c r="X36" s="212" t="str">
        <f>IFERROR(VLOOKUP($P36,'Apoio 2'!$B$35:$D$43,2,FALSE),"")</f>
        <v/>
      </c>
      <c r="Y36" s="212" t="str">
        <f>IFERROR(VLOOKUP($P36,'Apoio 2'!$B$35:$D$43,3,FALSE),"")</f>
        <v/>
      </c>
      <c r="Z36" s="212" t="str">
        <f>IFERROR(VLOOKUP($Q36,'Apoio 2'!$B$35:$D$43,2,FALSE),"")</f>
        <v/>
      </c>
      <c r="AA36" s="212" t="str">
        <f>IFERROR(VLOOKUP($Q36,'Apoio 2'!$B$35:$D$43,3,FALSE),"")</f>
        <v/>
      </c>
      <c r="AB36" s="217"/>
      <c r="AD36" s="222"/>
    </row>
    <row r="37" spans="1:30" ht="267.75" x14ac:dyDescent="0.25">
      <c r="A37" s="101" t="s">
        <v>642</v>
      </c>
      <c r="B37" s="19" t="s">
        <v>9</v>
      </c>
      <c r="C37" s="148" t="s">
        <v>0</v>
      </c>
      <c r="D37" s="101" t="s">
        <v>92</v>
      </c>
      <c r="E37" s="125" t="s">
        <v>640</v>
      </c>
      <c r="F37" s="125" t="s">
        <v>422</v>
      </c>
      <c r="G37" s="126" t="s">
        <v>566</v>
      </c>
      <c r="H37" s="124" t="s">
        <v>423</v>
      </c>
      <c r="I37" s="127" t="s">
        <v>587</v>
      </c>
      <c r="J37" s="137" t="s">
        <v>753</v>
      </c>
      <c r="K37" s="16" t="s">
        <v>93</v>
      </c>
      <c r="L37" s="152"/>
      <c r="M37" s="140" t="s">
        <v>175</v>
      </c>
      <c r="N37" s="140" t="s">
        <v>174</v>
      </c>
      <c r="O37" s="140" t="s">
        <v>178</v>
      </c>
      <c r="P37" s="89"/>
      <c r="Q37" s="89"/>
      <c r="R37" s="88">
        <f>IFERROR(VLOOKUP($M37,'Apoio 2'!$B$35:$D$43,2,FALSE),"")</f>
        <v>3</v>
      </c>
      <c r="S37" s="88">
        <f>IFERROR(VLOOKUP($M37,'Apoio 2'!$B$35:$D$43,3,FALSE),"")</f>
        <v>2.2999999999999998</v>
      </c>
      <c r="T37" s="88">
        <f>IFERROR(VLOOKUP($N37,'Apoio 2'!$B$35:$D$43,2,FALSE),"")</f>
        <v>2</v>
      </c>
      <c r="U37" s="88">
        <f>IFERROR(VLOOKUP($N37,'Apoio 2'!$B$35:$D$43,3,FALSE),"")</f>
        <v>2.2999999999999998</v>
      </c>
      <c r="V37" s="88">
        <f>IFERROR(VLOOKUP($O37,'Apoio 2'!$B$35:$D$43,2,FALSE),"")</f>
        <v>3.6</v>
      </c>
      <c r="W37" s="88">
        <f>IFERROR(VLOOKUP($O37,'Apoio 2'!$B$35:$D$43,3,FALSE),"")</f>
        <v>2.7</v>
      </c>
      <c r="X37" s="88" t="str">
        <f>IFERROR(VLOOKUP($P37,'Apoio 2'!$B$35:$D$43,2,FALSE),"")</f>
        <v/>
      </c>
      <c r="Y37" s="88" t="str">
        <f>IFERROR(VLOOKUP($P37,'Apoio 2'!$B$35:$D$43,3,FALSE),"")</f>
        <v/>
      </c>
      <c r="Z37" s="88" t="str">
        <f>IFERROR(VLOOKUP($Q37,'Apoio 2'!$B$35:$D$43,2,FALSE),"")</f>
        <v/>
      </c>
      <c r="AA37" s="88" t="str">
        <f>IFERROR(VLOOKUP($Q37,'Apoio 2'!$B$35:$D$43,3,FALSE),"")</f>
        <v/>
      </c>
      <c r="AB37" s="87"/>
      <c r="AD37" s="223" t="s">
        <v>583</v>
      </c>
    </row>
    <row r="38" spans="1:30" s="218" customFormat="1" ht="150" x14ac:dyDescent="0.25">
      <c r="A38" s="101" t="s">
        <v>654</v>
      </c>
      <c r="B38" s="19" t="s">
        <v>9</v>
      </c>
      <c r="C38" s="148" t="s">
        <v>0</v>
      </c>
      <c r="D38" s="101" t="s">
        <v>92</v>
      </c>
      <c r="E38" s="45" t="s">
        <v>151</v>
      </c>
      <c r="F38" s="163" t="s">
        <v>646</v>
      </c>
      <c r="G38" s="219" t="s">
        <v>594</v>
      </c>
      <c r="H38" s="208" t="s">
        <v>424</v>
      </c>
      <c r="I38" s="208" t="s">
        <v>129</v>
      </c>
      <c r="J38" s="209" t="s">
        <v>754</v>
      </c>
      <c r="K38" s="214" t="s">
        <v>545</v>
      </c>
      <c r="L38" s="221"/>
      <c r="M38" s="216" t="s">
        <v>178</v>
      </c>
      <c r="N38" s="216" t="s">
        <v>175</v>
      </c>
      <c r="O38" s="216" t="s">
        <v>181</v>
      </c>
      <c r="P38" s="211"/>
      <c r="Q38" s="211"/>
      <c r="R38" s="212">
        <f>IFERROR(VLOOKUP($M38,'Apoio 2'!$B$35:$D$43,2,FALSE),"")</f>
        <v>3.6</v>
      </c>
      <c r="S38" s="212">
        <f>IFERROR(VLOOKUP($M38,'Apoio 2'!$B$35:$D$43,3,FALSE),"")</f>
        <v>2.7</v>
      </c>
      <c r="T38" s="212">
        <f>IFERROR(VLOOKUP($N38,'Apoio 2'!$B$35:$D$43,2,FALSE),"")</f>
        <v>3</v>
      </c>
      <c r="U38" s="212">
        <f>IFERROR(VLOOKUP($N38,'Apoio 2'!$B$35:$D$43,3,FALSE),"")</f>
        <v>2.2999999999999998</v>
      </c>
      <c r="V38" s="212">
        <f>IFERROR(VLOOKUP($O38,'Apoio 2'!$B$35:$D$43,2,FALSE),"")</f>
        <v>4.0999999999999996</v>
      </c>
      <c r="W38" s="212">
        <f>IFERROR(VLOOKUP($O38,'Apoio 2'!$B$35:$D$43,3,FALSE),"")</f>
        <v>3.1</v>
      </c>
      <c r="X38" s="212" t="str">
        <f>IFERROR(VLOOKUP($P38,'Apoio 2'!$B$35:$D$43,2,FALSE),"")</f>
        <v/>
      </c>
      <c r="Y38" s="212" t="str">
        <f>IFERROR(VLOOKUP($P38,'Apoio 2'!$B$35:$D$43,3,FALSE),"")</f>
        <v/>
      </c>
      <c r="Z38" s="212" t="str">
        <f>IFERROR(VLOOKUP($Q38,'Apoio 2'!$B$35:$D$43,2,FALSE),"")</f>
        <v/>
      </c>
      <c r="AA38" s="212" t="str">
        <f>IFERROR(VLOOKUP($Q38,'Apoio 2'!$B$35:$D$43,3,FALSE),"")</f>
        <v/>
      </c>
      <c r="AB38" s="217"/>
      <c r="AD38" s="223" t="s">
        <v>581</v>
      </c>
    </row>
    <row r="39" spans="1:30" s="218" customFormat="1" ht="110.25" x14ac:dyDescent="0.25">
      <c r="A39" s="101" t="s">
        <v>655</v>
      </c>
      <c r="B39" s="40" t="s">
        <v>1</v>
      </c>
      <c r="C39" s="40" t="s">
        <v>0</v>
      </c>
      <c r="D39" s="42" t="s">
        <v>2</v>
      </c>
      <c r="E39" s="24" t="s">
        <v>144</v>
      </c>
      <c r="F39" s="144" t="s">
        <v>145</v>
      </c>
      <c r="G39" s="215" t="s">
        <v>166</v>
      </c>
      <c r="H39" s="208" t="s">
        <v>420</v>
      </c>
      <c r="I39" s="222" t="s">
        <v>556</v>
      </c>
      <c r="J39" s="209" t="s">
        <v>458</v>
      </c>
      <c r="K39" s="26" t="s">
        <v>101</v>
      </c>
      <c r="L39" s="210"/>
      <c r="M39" s="211" t="s">
        <v>175</v>
      </c>
      <c r="N39" s="216" t="s">
        <v>174</v>
      </c>
      <c r="O39" s="211"/>
      <c r="P39" s="211"/>
      <c r="Q39" s="211"/>
      <c r="R39" s="212">
        <f>IFERROR(VLOOKUP($M39,'Apoio 2'!$B$35:$D$43,2,FALSE),"")</f>
        <v>3</v>
      </c>
      <c r="S39" s="212">
        <f>IFERROR(VLOOKUP($M39,'Apoio 2'!$B$35:$D$43,3,FALSE),"")</f>
        <v>2.2999999999999998</v>
      </c>
      <c r="T39" s="212">
        <f>IFERROR(VLOOKUP($N39,'Apoio 2'!$B$35:$D$43,2,FALSE),"")</f>
        <v>2</v>
      </c>
      <c r="U39" s="212">
        <f>IFERROR(VLOOKUP($N39,'Apoio 2'!$B$35:$D$43,3,FALSE),"")</f>
        <v>2.2999999999999998</v>
      </c>
      <c r="V39" s="212" t="str">
        <f>IFERROR(VLOOKUP($O39,'Apoio 2'!$B$35:$D$43,2,FALSE),"")</f>
        <v/>
      </c>
      <c r="W39" s="212" t="str">
        <f>IFERROR(VLOOKUP($O39,'Apoio 2'!$B$35:$D$43,3,FALSE),"")</f>
        <v/>
      </c>
      <c r="X39" s="212" t="str">
        <f>IFERROR(VLOOKUP($P39,'Apoio 2'!$B$35:$D$43,2,FALSE),"")</f>
        <v/>
      </c>
      <c r="Y39" s="212" t="str">
        <f>IFERROR(VLOOKUP($P39,'Apoio 2'!$B$35:$D$43,3,FALSE),"")</f>
        <v/>
      </c>
      <c r="Z39" s="212" t="str">
        <f>IFERROR(VLOOKUP($Q39,'Apoio 2'!$B$35:$D$43,2,FALSE),"")</f>
        <v/>
      </c>
      <c r="AA39" s="212" t="str">
        <f>IFERROR(VLOOKUP($Q39,'Apoio 2'!$B$35:$D$43,3,FALSE),"")</f>
        <v/>
      </c>
      <c r="AB39" s="217"/>
      <c r="AD39" s="222"/>
    </row>
    <row r="40" spans="1:30" ht="189" x14ac:dyDescent="0.25">
      <c r="A40" s="101" t="s">
        <v>642</v>
      </c>
      <c r="B40" s="40" t="s">
        <v>9</v>
      </c>
      <c r="C40" s="153" t="s">
        <v>108</v>
      </c>
      <c r="D40" s="42" t="s">
        <v>92</v>
      </c>
      <c r="E40" s="45" t="s">
        <v>641</v>
      </c>
      <c r="F40" s="10" t="s">
        <v>643</v>
      </c>
      <c r="G40" s="126" t="s">
        <v>566</v>
      </c>
      <c r="H40" s="124" t="s">
        <v>423</v>
      </c>
      <c r="I40" s="127" t="s">
        <v>587</v>
      </c>
      <c r="J40" s="137" t="s">
        <v>755</v>
      </c>
      <c r="K40" s="16" t="s">
        <v>93</v>
      </c>
      <c r="L40" s="132"/>
      <c r="M40" s="140" t="s">
        <v>174</v>
      </c>
      <c r="N40" s="140" t="s">
        <v>175</v>
      </c>
      <c r="O40" s="140" t="s">
        <v>178</v>
      </c>
      <c r="P40" s="89"/>
      <c r="Q40" s="89"/>
      <c r="R40" s="88">
        <f>IFERROR(VLOOKUP($M40,'Apoio 2'!$B$35:$D$43,2,FALSE),"")</f>
        <v>2</v>
      </c>
      <c r="S40" s="88">
        <f>IFERROR(VLOOKUP($M40,'Apoio 2'!$B$35:$D$43,3,FALSE),"")</f>
        <v>2.2999999999999998</v>
      </c>
      <c r="T40" s="88">
        <f>IFERROR(VLOOKUP($N40,'Apoio 2'!$B$35:$D$43,2,FALSE),"")</f>
        <v>3</v>
      </c>
      <c r="U40" s="88">
        <f>IFERROR(VLOOKUP($N40,'Apoio 2'!$B$35:$D$43,3,FALSE),"")</f>
        <v>2.2999999999999998</v>
      </c>
      <c r="V40" s="88">
        <f>IFERROR(VLOOKUP($O40,'Apoio 2'!$B$35:$D$43,2,FALSE),"")</f>
        <v>3.6</v>
      </c>
      <c r="W40" s="88">
        <f>IFERROR(VLOOKUP($O40,'Apoio 2'!$B$35:$D$43,3,FALSE),"")</f>
        <v>2.7</v>
      </c>
      <c r="X40" s="88" t="str">
        <f>IFERROR(VLOOKUP($P40,'Apoio 2'!$B$35:$D$43,2,FALSE),"")</f>
        <v/>
      </c>
      <c r="Y40" s="88" t="str">
        <f>IFERROR(VLOOKUP($P40,'Apoio 2'!$B$35:$D$43,3,FALSE),"")</f>
        <v/>
      </c>
      <c r="Z40" s="88" t="str">
        <f>IFERROR(VLOOKUP($Q40,'Apoio 2'!$B$35:$D$43,2,FALSE),"")</f>
        <v/>
      </c>
      <c r="AA40" s="88" t="str">
        <f>IFERROR(VLOOKUP($Q40,'Apoio 2'!$B$35:$D$43,3,FALSE),"")</f>
        <v/>
      </c>
      <c r="AB40" s="87"/>
      <c r="AD40" s="223" t="s">
        <v>583</v>
      </c>
    </row>
    <row r="41" spans="1:30" ht="189" x14ac:dyDescent="0.25">
      <c r="A41" s="101" t="s">
        <v>693</v>
      </c>
      <c r="B41" s="148" t="s">
        <v>1</v>
      </c>
      <c r="C41" s="148" t="s">
        <v>0</v>
      </c>
      <c r="D41" s="101" t="s">
        <v>2</v>
      </c>
      <c r="E41" s="39" t="s">
        <v>656</v>
      </c>
      <c r="F41" s="128" t="s">
        <v>657</v>
      </c>
      <c r="G41" s="145" t="s">
        <v>12</v>
      </c>
      <c r="H41" s="124" t="s">
        <v>420</v>
      </c>
      <c r="I41" s="222" t="s">
        <v>556</v>
      </c>
      <c r="J41" s="137" t="s">
        <v>756</v>
      </c>
      <c r="K41" s="126" t="s">
        <v>16</v>
      </c>
      <c r="L41" s="152"/>
      <c r="M41" s="140" t="s">
        <v>175</v>
      </c>
      <c r="N41" s="140" t="s">
        <v>174</v>
      </c>
      <c r="O41" s="140"/>
      <c r="P41" s="89"/>
      <c r="Q41" s="89"/>
      <c r="R41" s="88">
        <f>IFERROR(VLOOKUP($M41,'Apoio 2'!$B$35:$D$43,2,FALSE),"")</f>
        <v>3</v>
      </c>
      <c r="S41" s="88">
        <f>IFERROR(VLOOKUP($M41,'Apoio 2'!$B$35:$D$43,3,FALSE),"")</f>
        <v>2.2999999999999998</v>
      </c>
      <c r="T41" s="88">
        <f>IFERROR(VLOOKUP($N41,'Apoio 2'!$B$35:$D$43,2,FALSE),"")</f>
        <v>2</v>
      </c>
      <c r="U41" s="88">
        <f>IFERROR(VLOOKUP($N41,'Apoio 2'!$B$35:$D$43,3,FALSE),"")</f>
        <v>2.2999999999999998</v>
      </c>
      <c r="V41" s="88" t="str">
        <f>IFERROR(VLOOKUP($O41,'Apoio 2'!$B$35:$D$43,2,FALSE),"")</f>
        <v/>
      </c>
      <c r="W41" s="88" t="str">
        <f>IFERROR(VLOOKUP($O41,'Apoio 2'!$B$35:$D$43,3,FALSE),"")</f>
        <v/>
      </c>
      <c r="X41" s="88" t="str">
        <f>IFERROR(VLOOKUP($P41,'Apoio 2'!$B$35:$D$43,2,FALSE),"")</f>
        <v/>
      </c>
      <c r="Y41" s="88" t="str">
        <f>IFERROR(VLOOKUP($P41,'Apoio 2'!$B$35:$D$43,3,FALSE),"")</f>
        <v/>
      </c>
      <c r="Z41" s="88" t="str">
        <f>IFERROR(VLOOKUP($Q41,'Apoio 2'!$B$35:$D$43,2,FALSE),"")</f>
        <v/>
      </c>
      <c r="AA41" s="88" t="str">
        <f>IFERROR(VLOOKUP($Q41,'Apoio 2'!$B$35:$D$43,3,FALSE),"")</f>
        <v/>
      </c>
      <c r="AB41" s="87"/>
      <c r="AD41" s="222"/>
    </row>
    <row r="42" spans="1:30" ht="110.25" x14ac:dyDescent="0.25">
      <c r="A42" s="101" t="s">
        <v>661</v>
      </c>
      <c r="B42" s="40" t="s">
        <v>1</v>
      </c>
      <c r="C42" s="40" t="s">
        <v>108</v>
      </c>
      <c r="D42" s="42" t="s">
        <v>2</v>
      </c>
      <c r="E42" s="23" t="s">
        <v>661</v>
      </c>
      <c r="F42" s="24" t="s">
        <v>639</v>
      </c>
      <c r="G42" s="126" t="s">
        <v>563</v>
      </c>
      <c r="H42" s="124" t="s">
        <v>420</v>
      </c>
      <c r="I42" s="222" t="s">
        <v>556</v>
      </c>
      <c r="J42" s="137" t="s">
        <v>473</v>
      </c>
      <c r="K42" s="15" t="s">
        <v>690</v>
      </c>
      <c r="L42" s="132"/>
      <c r="M42" s="89" t="s">
        <v>174</v>
      </c>
      <c r="N42" s="140" t="s">
        <v>175</v>
      </c>
      <c r="O42" s="89"/>
      <c r="P42" s="89"/>
      <c r="Q42" s="89"/>
      <c r="R42" s="88">
        <f>IFERROR(VLOOKUP($M42,'Apoio 2'!$B$35:$D$43,2,FALSE),"")</f>
        <v>2</v>
      </c>
      <c r="S42" s="88">
        <f>IFERROR(VLOOKUP($M42,'Apoio 2'!$B$35:$D$43,3,FALSE),"")</f>
        <v>2.2999999999999998</v>
      </c>
      <c r="T42" s="88">
        <f>IFERROR(VLOOKUP($N42,'Apoio 2'!$B$35:$D$43,2,FALSE),"")</f>
        <v>3</v>
      </c>
      <c r="U42" s="88">
        <f>IFERROR(VLOOKUP($N42,'Apoio 2'!$B$35:$D$43,3,FALSE),"")</f>
        <v>2.2999999999999998</v>
      </c>
      <c r="V42" s="88" t="str">
        <f>IFERROR(VLOOKUP($O42,'Apoio 2'!$B$35:$D$43,2,FALSE),"")</f>
        <v/>
      </c>
      <c r="W42" s="88" t="str">
        <f>IFERROR(VLOOKUP($O42,'Apoio 2'!$B$35:$D$43,3,FALSE),"")</f>
        <v/>
      </c>
      <c r="X42" s="88" t="str">
        <f>IFERROR(VLOOKUP($P42,'Apoio 2'!$B$35:$D$43,2,FALSE),"")</f>
        <v/>
      </c>
      <c r="Y42" s="88" t="str">
        <f>IFERROR(VLOOKUP($P42,'Apoio 2'!$B$35:$D$43,3,FALSE),"")</f>
        <v/>
      </c>
      <c r="Z42" s="88" t="str">
        <f>IFERROR(VLOOKUP($Q42,'Apoio 2'!$B$35:$D$43,2,FALSE),"")</f>
        <v/>
      </c>
      <c r="AA42" s="88" t="str">
        <f>IFERROR(VLOOKUP($Q42,'Apoio 2'!$B$35:$D$43,3,FALSE),"")</f>
        <v/>
      </c>
      <c r="AB42" s="87"/>
      <c r="AD42" s="222"/>
    </row>
    <row r="43" spans="1:30" ht="114.75" customHeight="1" x14ac:dyDescent="0.25">
      <c r="A43" s="43" t="s">
        <v>696</v>
      </c>
      <c r="B43" s="40" t="s">
        <v>9</v>
      </c>
      <c r="C43" s="245" t="s">
        <v>108</v>
      </c>
      <c r="D43" s="43" t="s">
        <v>114</v>
      </c>
      <c r="E43" s="45" t="s">
        <v>694</v>
      </c>
      <c r="F43" s="163" t="s">
        <v>695</v>
      </c>
      <c r="G43" s="41" t="s">
        <v>152</v>
      </c>
      <c r="H43" s="124" t="s">
        <v>420</v>
      </c>
      <c r="I43" s="222" t="s">
        <v>556</v>
      </c>
      <c r="J43" s="137" t="s">
        <v>757</v>
      </c>
      <c r="K43" s="16" t="s">
        <v>697</v>
      </c>
      <c r="L43" s="132"/>
      <c r="M43" s="89" t="s">
        <v>177</v>
      </c>
      <c r="N43" s="140" t="s">
        <v>175</v>
      </c>
      <c r="O43" s="140" t="s">
        <v>174</v>
      </c>
      <c r="P43" s="89"/>
      <c r="Q43" s="89"/>
      <c r="R43" s="88">
        <f>IFERROR(VLOOKUP($M43,'Apoio 2'!$B$35:$D$43,2,FALSE),"")</f>
        <v>1.35</v>
      </c>
      <c r="S43" s="88">
        <f>IFERROR(VLOOKUP($M43,'Apoio 2'!$B$35:$D$43,3,FALSE),"")</f>
        <v>2.7</v>
      </c>
      <c r="T43" s="88">
        <f>IFERROR(VLOOKUP($N43,'Apoio 2'!$B$35:$D$43,2,FALSE),"")</f>
        <v>3</v>
      </c>
      <c r="U43" s="88">
        <f>IFERROR(VLOOKUP($N43,'Apoio 2'!$B$35:$D$43,3,FALSE),"")</f>
        <v>2.2999999999999998</v>
      </c>
      <c r="V43" s="88">
        <f>IFERROR(VLOOKUP($O43,'Apoio 2'!$B$35:$D$43,2,FALSE),"")</f>
        <v>2</v>
      </c>
      <c r="W43" s="88">
        <f>IFERROR(VLOOKUP($O43,'Apoio 2'!$B$35:$D$43,3,FALSE),"")</f>
        <v>2.2999999999999998</v>
      </c>
      <c r="X43" s="88" t="str">
        <f>IFERROR(VLOOKUP($P43,'Apoio 2'!$B$35:$D$43,2,FALSE),"")</f>
        <v/>
      </c>
      <c r="Y43" s="88" t="str">
        <f>IFERROR(VLOOKUP($P43,'Apoio 2'!$B$35:$D$43,3,FALSE),"")</f>
        <v/>
      </c>
      <c r="Z43" s="88" t="str">
        <f>IFERROR(VLOOKUP($Q43,'Apoio 2'!$B$35:$D$43,2,FALSE),"")</f>
        <v/>
      </c>
      <c r="AA43" s="88" t="str">
        <f>IFERROR(VLOOKUP($Q43,'Apoio 2'!$B$35:$D$43,3,FALSE),"")</f>
        <v/>
      </c>
      <c r="AB43" s="87"/>
      <c r="AD43" s="222"/>
    </row>
    <row r="44" spans="1:30" ht="47.25" customHeight="1" x14ac:dyDescent="0.25">
      <c r="A44" s="101" t="s">
        <v>546</v>
      </c>
      <c r="B44" s="40" t="s">
        <v>9</v>
      </c>
      <c r="C44" s="40" t="s">
        <v>108</v>
      </c>
      <c r="D44" s="42" t="s">
        <v>75</v>
      </c>
      <c r="E44" s="24" t="s">
        <v>547</v>
      </c>
      <c r="F44" s="144" t="s">
        <v>499</v>
      </c>
      <c r="G44" s="41" t="s">
        <v>152</v>
      </c>
      <c r="H44" s="124" t="s">
        <v>439</v>
      </c>
      <c r="I44" s="246" t="s">
        <v>588</v>
      </c>
      <c r="J44" s="137" t="s">
        <v>758</v>
      </c>
      <c r="K44" s="12" t="s">
        <v>81</v>
      </c>
      <c r="L44" s="132"/>
      <c r="M44" s="89" t="s">
        <v>177</v>
      </c>
      <c r="N44" s="89"/>
      <c r="O44" s="89"/>
      <c r="P44" s="89"/>
      <c r="Q44" s="89"/>
      <c r="R44" s="88">
        <f>IFERROR(VLOOKUP($M44,'Apoio 2'!$B$35:$D$43,2,FALSE),"")</f>
        <v>1.35</v>
      </c>
      <c r="S44" s="88">
        <f>IFERROR(VLOOKUP($M44,'Apoio 2'!$B$35:$D$43,3,FALSE),"")</f>
        <v>2.7</v>
      </c>
      <c r="T44" s="88" t="str">
        <f>IFERROR(VLOOKUP($N44,'Apoio 2'!$B$35:$D$43,2,FALSE),"")</f>
        <v/>
      </c>
      <c r="U44" s="88" t="str">
        <f>IFERROR(VLOOKUP($N44,'Apoio 2'!$B$35:$D$43,3,FALSE),"")</f>
        <v/>
      </c>
      <c r="V44" s="88" t="str">
        <f>IFERROR(VLOOKUP($O44,'Apoio 2'!$B$35:$D$43,2,FALSE),"")</f>
        <v/>
      </c>
      <c r="W44" s="88" t="str">
        <f>IFERROR(VLOOKUP($O44,'Apoio 2'!$B$35:$D$43,3,FALSE),"")</f>
        <v/>
      </c>
      <c r="X44" s="88" t="str">
        <f>IFERROR(VLOOKUP($P44,'Apoio 2'!$B$35:$D$43,2,FALSE),"")</f>
        <v/>
      </c>
      <c r="Y44" s="88" t="str">
        <f>IFERROR(VLOOKUP($P44,'Apoio 2'!$B$35:$D$43,3,FALSE),"")</f>
        <v/>
      </c>
      <c r="Z44" s="88" t="str">
        <f>IFERROR(VLOOKUP($Q44,'Apoio 2'!$B$35:$D$43,2,FALSE),"")</f>
        <v/>
      </c>
      <c r="AA44" s="88" t="str">
        <f>IFERROR(VLOOKUP($Q44,'Apoio 2'!$B$35:$D$43,3,FALSE),"")</f>
        <v/>
      </c>
      <c r="AB44" s="87"/>
      <c r="AD44" s="227" t="s">
        <v>584</v>
      </c>
    </row>
    <row r="45" spans="1:30" ht="87.75" customHeight="1" x14ac:dyDescent="0.25">
      <c r="A45" s="101" t="s">
        <v>742</v>
      </c>
      <c r="B45" s="40" t="s">
        <v>1</v>
      </c>
      <c r="C45" s="40" t="s">
        <v>108</v>
      </c>
      <c r="D45" s="43" t="s">
        <v>80</v>
      </c>
      <c r="E45" s="45" t="s">
        <v>592</v>
      </c>
      <c r="F45" s="144" t="s">
        <v>548</v>
      </c>
      <c r="G45" s="214" t="s">
        <v>571</v>
      </c>
      <c r="H45" s="124" t="s">
        <v>424</v>
      </c>
      <c r="I45" s="224" t="s">
        <v>557</v>
      </c>
      <c r="J45" s="137" t="s">
        <v>463</v>
      </c>
      <c r="K45" s="18" t="s">
        <v>84</v>
      </c>
      <c r="L45" s="132"/>
      <c r="M45" s="89" t="s">
        <v>174</v>
      </c>
      <c r="N45" s="140" t="s">
        <v>180</v>
      </c>
      <c r="O45" s="89"/>
      <c r="P45" s="89"/>
      <c r="Q45" s="89"/>
      <c r="R45" s="88">
        <f>IFERROR(VLOOKUP($M45,'Apoio 2'!$B$35:$D$43,2,FALSE),"")</f>
        <v>2</v>
      </c>
      <c r="S45" s="88">
        <f>IFERROR(VLOOKUP($M45,'Apoio 2'!$B$35:$D$43,3,FALSE),"")</f>
        <v>2.2999999999999998</v>
      </c>
      <c r="T45" s="88">
        <f>IFERROR(VLOOKUP($N45,'Apoio 2'!$B$35:$D$43,2,FALSE),"")</f>
        <v>0.85</v>
      </c>
      <c r="U45" s="88">
        <f>IFERROR(VLOOKUP($N45,'Apoio 2'!$B$35:$D$43,3,FALSE),"")</f>
        <v>3</v>
      </c>
      <c r="V45" s="88" t="str">
        <f>IFERROR(VLOOKUP($O45,'Apoio 2'!$B$35:$D$43,2,FALSE),"")</f>
        <v/>
      </c>
      <c r="W45" s="88" t="str">
        <f>IFERROR(VLOOKUP($O45,'Apoio 2'!$B$35:$D$43,3,FALSE),"")</f>
        <v/>
      </c>
      <c r="X45" s="88" t="str">
        <f>IFERROR(VLOOKUP($P45,'Apoio 2'!$B$35:$D$43,2,FALSE),"")</f>
        <v/>
      </c>
      <c r="Y45" s="88" t="str">
        <f>IFERROR(VLOOKUP($P45,'Apoio 2'!$B$35:$D$43,3,FALSE),"")</f>
        <v/>
      </c>
      <c r="Z45" s="88" t="str">
        <f>IFERROR(VLOOKUP($Q45,'Apoio 2'!$B$35:$D$43,2,FALSE),"")</f>
        <v/>
      </c>
      <c r="AA45" s="88" t="str">
        <f>IFERROR(VLOOKUP($Q45,'Apoio 2'!$B$35:$D$43,3,FALSE),"")</f>
        <v/>
      </c>
      <c r="AB45" s="87"/>
      <c r="AD45" s="224" t="s">
        <v>585</v>
      </c>
    </row>
    <row r="46" spans="1:30" ht="48" customHeight="1" x14ac:dyDescent="0.25">
      <c r="A46" s="42" t="s">
        <v>211</v>
      </c>
      <c r="B46" s="40" t="s">
        <v>1</v>
      </c>
      <c r="C46" s="40" t="s">
        <v>108</v>
      </c>
      <c r="D46" s="42" t="s">
        <v>2</v>
      </c>
      <c r="E46" s="9" t="s">
        <v>743</v>
      </c>
      <c r="F46" s="144" t="s">
        <v>500</v>
      </c>
      <c r="G46" s="126" t="s">
        <v>567</v>
      </c>
      <c r="H46" s="124" t="s">
        <v>420</v>
      </c>
      <c r="I46" s="222" t="s">
        <v>556</v>
      </c>
      <c r="J46" s="137" t="s">
        <v>467</v>
      </c>
      <c r="K46" s="16" t="s">
        <v>76</v>
      </c>
      <c r="L46" s="132"/>
      <c r="M46" s="89" t="s">
        <v>174</v>
      </c>
      <c r="N46" s="140" t="s">
        <v>175</v>
      </c>
      <c r="O46" s="89"/>
      <c r="P46" s="89"/>
      <c r="Q46" s="89"/>
      <c r="R46" s="88">
        <f>IFERROR(VLOOKUP($M46,'Apoio 2'!$B$35:$D$43,2,FALSE),"")</f>
        <v>2</v>
      </c>
      <c r="S46" s="88">
        <f>IFERROR(VLOOKUP($M46,'Apoio 2'!$B$35:$D$43,3,FALSE),"")</f>
        <v>2.2999999999999998</v>
      </c>
      <c r="T46" s="88">
        <f>IFERROR(VLOOKUP($N46,'Apoio 2'!$B$35:$D$43,2,FALSE),"")</f>
        <v>3</v>
      </c>
      <c r="U46" s="88">
        <f>IFERROR(VLOOKUP($N46,'Apoio 2'!$B$35:$D$43,3,FALSE),"")</f>
        <v>2.2999999999999998</v>
      </c>
      <c r="V46" s="88" t="str">
        <f>IFERROR(VLOOKUP($O46,'Apoio 2'!$B$35:$D$43,2,FALSE),"")</f>
        <v/>
      </c>
      <c r="W46" s="88" t="str">
        <f>IFERROR(VLOOKUP($O46,'Apoio 2'!$B$35:$D$43,3,FALSE),"")</f>
        <v/>
      </c>
      <c r="X46" s="88" t="str">
        <f>IFERROR(VLOOKUP($P46,'Apoio 2'!$B$35:$D$43,2,FALSE),"")</f>
        <v/>
      </c>
      <c r="Y46" s="88" t="str">
        <f>IFERROR(VLOOKUP($P46,'Apoio 2'!$B$35:$D$43,3,FALSE),"")</f>
        <v/>
      </c>
      <c r="Z46" s="88" t="str">
        <f>IFERROR(VLOOKUP($Q46,'Apoio 2'!$B$35:$D$43,2,FALSE),"")</f>
        <v/>
      </c>
      <c r="AA46" s="88" t="str">
        <f>IFERROR(VLOOKUP($Q46,'Apoio 2'!$B$35:$D$43,3,FALSE),"")</f>
        <v/>
      </c>
      <c r="AB46" s="87"/>
      <c r="AD46" s="222"/>
    </row>
    <row r="47" spans="1:30" ht="126" x14ac:dyDescent="0.25">
      <c r="A47" s="101" t="s">
        <v>696</v>
      </c>
      <c r="B47" s="148" t="s">
        <v>9</v>
      </c>
      <c r="C47" s="153" t="s">
        <v>0</v>
      </c>
      <c r="D47" s="43" t="s">
        <v>114</v>
      </c>
      <c r="E47" s="45" t="s">
        <v>694</v>
      </c>
      <c r="F47" s="163" t="s">
        <v>695</v>
      </c>
      <c r="G47" s="126" t="s">
        <v>425</v>
      </c>
      <c r="H47" s="124" t="s">
        <v>420</v>
      </c>
      <c r="I47" s="222" t="s">
        <v>556</v>
      </c>
      <c r="J47" s="137" t="s">
        <v>759</v>
      </c>
      <c r="K47" s="16" t="s">
        <v>698</v>
      </c>
      <c r="L47" s="152"/>
      <c r="M47" s="140" t="s">
        <v>178</v>
      </c>
      <c r="N47" s="140" t="s">
        <v>175</v>
      </c>
      <c r="O47" s="140" t="s">
        <v>174</v>
      </c>
      <c r="P47" s="140"/>
      <c r="Q47" s="140"/>
      <c r="R47" s="88">
        <f>IFERROR(VLOOKUP($M47,'Apoio 2'!$B$35:$D$43,2,FALSE),"")</f>
        <v>3.6</v>
      </c>
      <c r="S47" s="88">
        <f>IFERROR(VLOOKUP($M47,'Apoio 2'!$B$35:$D$43,3,FALSE),"")</f>
        <v>2.7</v>
      </c>
      <c r="T47" s="88">
        <f>IFERROR(VLOOKUP($N47,'Apoio 2'!$B$35:$D$43,2,FALSE),"")</f>
        <v>3</v>
      </c>
      <c r="U47" s="88">
        <f>IFERROR(VLOOKUP($N47,'Apoio 2'!$B$35:$D$43,3,FALSE),"")</f>
        <v>2.2999999999999998</v>
      </c>
      <c r="V47" s="88">
        <f>IFERROR(VLOOKUP($O47,'Apoio 2'!$B$35:$D$43,2,FALSE),"")</f>
        <v>2</v>
      </c>
      <c r="W47" s="88">
        <f>IFERROR(VLOOKUP($O47,'Apoio 2'!$B$35:$D$43,3,FALSE),"")</f>
        <v>2.2999999999999998</v>
      </c>
      <c r="X47" s="88" t="str">
        <f>IFERROR(VLOOKUP($P47,'Apoio 2'!$B$35:$D$43,2,FALSE),"")</f>
        <v/>
      </c>
      <c r="Y47" s="88" t="str">
        <f>IFERROR(VLOOKUP($P47,'Apoio 2'!$B$35:$D$43,3,FALSE),"")</f>
        <v/>
      </c>
      <c r="Z47" s="88" t="str">
        <f>IFERROR(VLOOKUP($Q47,'Apoio 2'!$B$35:$D$43,2,FALSE),"")</f>
        <v/>
      </c>
      <c r="AA47" s="88" t="str">
        <f>IFERROR(VLOOKUP($Q47,'Apoio 2'!$B$35:$D$43,3,FALSE),"")</f>
        <v/>
      </c>
      <c r="AB47" s="87"/>
      <c r="AD47" s="222"/>
    </row>
    <row r="48" spans="1:30" ht="88.5" customHeight="1" x14ac:dyDescent="0.25">
      <c r="A48" s="101" t="s">
        <v>213</v>
      </c>
      <c r="B48" s="40" t="s">
        <v>8</v>
      </c>
      <c r="C48" s="40" t="s">
        <v>108</v>
      </c>
      <c r="D48" s="43" t="s">
        <v>92</v>
      </c>
      <c r="E48" s="45" t="s">
        <v>631</v>
      </c>
      <c r="F48" s="144" t="s">
        <v>634</v>
      </c>
      <c r="G48" s="145" t="s">
        <v>560</v>
      </c>
      <c r="H48" s="124" t="s">
        <v>439</v>
      </c>
      <c r="I48" s="124" t="s">
        <v>429</v>
      </c>
      <c r="J48" s="137" t="s">
        <v>472</v>
      </c>
      <c r="K48" s="12" t="s">
        <v>95</v>
      </c>
      <c r="L48" s="132"/>
      <c r="M48" s="140" t="s">
        <v>181</v>
      </c>
      <c r="N48" s="89"/>
      <c r="O48" s="89"/>
      <c r="P48" s="89"/>
      <c r="Q48" s="89"/>
      <c r="R48" s="88">
        <f>IFERROR(VLOOKUP($M48,'Apoio 2'!$B$35:$D$43,2,FALSE),"")</f>
        <v>4.0999999999999996</v>
      </c>
      <c r="S48" s="88">
        <f>IFERROR(VLOOKUP($M48,'Apoio 2'!$B$35:$D$43,3,FALSE),"")</f>
        <v>3.1</v>
      </c>
      <c r="T48" s="88" t="str">
        <f>IFERROR(VLOOKUP($N48,'Apoio 2'!$B$35:$D$43,2,FALSE),"")</f>
        <v/>
      </c>
      <c r="U48" s="88" t="str">
        <f>IFERROR(VLOOKUP($N48,'Apoio 2'!$B$35:$D$43,3,FALSE),"")</f>
        <v/>
      </c>
      <c r="V48" s="88" t="str">
        <f>IFERROR(VLOOKUP($O48,'Apoio 2'!$B$35:$D$43,2,FALSE),"")</f>
        <v/>
      </c>
      <c r="W48" s="88" t="str">
        <f>IFERROR(VLOOKUP($O48,'Apoio 2'!$B$35:$D$43,3,FALSE),"")</f>
        <v/>
      </c>
      <c r="X48" s="88" t="str">
        <f>IFERROR(VLOOKUP($P48,'Apoio 2'!$B$35:$D$43,2,FALSE),"")</f>
        <v/>
      </c>
      <c r="Y48" s="88" t="str">
        <f>IFERROR(VLOOKUP($P48,'Apoio 2'!$B$35:$D$43,3,FALSE),"")</f>
        <v/>
      </c>
      <c r="Z48" s="88" t="str">
        <f>IFERROR(VLOOKUP($Q48,'Apoio 2'!$B$35:$D$43,2,FALSE),"")</f>
        <v/>
      </c>
      <c r="AA48" s="88" t="str">
        <f>IFERROR(VLOOKUP($Q48,'Apoio 2'!$B$35:$D$43,3,FALSE),"")</f>
        <v/>
      </c>
      <c r="AB48" s="87"/>
      <c r="AD48" s="124"/>
    </row>
    <row r="49" spans="1:30" ht="199.5" customHeight="1" x14ac:dyDescent="0.25">
      <c r="A49" s="42" t="s">
        <v>212</v>
      </c>
      <c r="B49" s="40" t="s">
        <v>1</v>
      </c>
      <c r="C49" s="40" t="s">
        <v>108</v>
      </c>
      <c r="D49" s="43" t="s">
        <v>92</v>
      </c>
      <c r="E49" s="45" t="s">
        <v>502</v>
      </c>
      <c r="F49" s="144" t="s">
        <v>501</v>
      </c>
      <c r="G49" s="126" t="s">
        <v>562</v>
      </c>
      <c r="H49" s="124" t="s">
        <v>420</v>
      </c>
      <c r="I49" s="222" t="s">
        <v>556</v>
      </c>
      <c r="J49" s="137" t="s">
        <v>760</v>
      </c>
      <c r="K49" s="136" t="s">
        <v>471</v>
      </c>
      <c r="L49" s="132"/>
      <c r="M49" s="89" t="s">
        <v>174</v>
      </c>
      <c r="N49" s="89"/>
      <c r="O49" s="89"/>
      <c r="P49" s="89"/>
      <c r="Q49" s="89"/>
      <c r="R49" s="88">
        <f>IFERROR(VLOOKUP($M49,'Apoio 2'!$B$35:$D$43,2,FALSE),"")</f>
        <v>2</v>
      </c>
      <c r="S49" s="88">
        <f>IFERROR(VLOOKUP($M49,'Apoio 2'!$B$35:$D$43,3,FALSE),"")</f>
        <v>2.2999999999999998</v>
      </c>
      <c r="T49" s="88" t="str">
        <f>IFERROR(VLOOKUP($N49,'Apoio 2'!$B$35:$D$43,2,FALSE),"")</f>
        <v/>
      </c>
      <c r="U49" s="88" t="str">
        <f>IFERROR(VLOOKUP($N49,'Apoio 2'!$B$35:$D$43,3,FALSE),"")</f>
        <v/>
      </c>
      <c r="V49" s="88" t="str">
        <f>IFERROR(VLOOKUP($O49,'Apoio 2'!$B$35:$D$43,2,FALSE),"")</f>
        <v/>
      </c>
      <c r="W49" s="88" t="str">
        <f>IFERROR(VLOOKUP($O49,'Apoio 2'!$B$35:$D$43,3,FALSE),"")</f>
        <v/>
      </c>
      <c r="X49" s="88" t="str">
        <f>IFERROR(VLOOKUP($P49,'Apoio 2'!$B$35:$D$43,2,FALSE),"")</f>
        <v/>
      </c>
      <c r="Y49" s="88" t="str">
        <f>IFERROR(VLOOKUP($P49,'Apoio 2'!$B$35:$D$43,3,FALSE),"")</f>
        <v/>
      </c>
      <c r="Z49" s="88" t="str">
        <f>IFERROR(VLOOKUP($Q49,'Apoio 2'!$B$35:$D$43,2,FALSE),"")</f>
        <v/>
      </c>
      <c r="AA49" s="88" t="str">
        <f>IFERROR(VLOOKUP($Q49,'Apoio 2'!$B$35:$D$43,3,FALSE),"")</f>
        <v/>
      </c>
      <c r="AB49" s="87"/>
      <c r="AD49" s="222"/>
    </row>
    <row r="50" spans="1:30" ht="236.25" x14ac:dyDescent="0.25">
      <c r="A50" s="101" t="s">
        <v>428</v>
      </c>
      <c r="B50" s="148" t="s">
        <v>1</v>
      </c>
      <c r="C50" s="148" t="s">
        <v>0</v>
      </c>
      <c r="D50" s="43" t="s">
        <v>92</v>
      </c>
      <c r="E50" s="39" t="s">
        <v>699</v>
      </c>
      <c r="F50" s="144" t="s">
        <v>501</v>
      </c>
      <c r="G50" s="126" t="s">
        <v>564</v>
      </c>
      <c r="H50" s="124" t="s">
        <v>420</v>
      </c>
      <c r="I50" s="222" t="s">
        <v>556</v>
      </c>
      <c r="J50" s="137" t="s">
        <v>761</v>
      </c>
      <c r="K50" s="136" t="s">
        <v>700</v>
      </c>
      <c r="L50" s="152"/>
      <c r="M50" s="140" t="s">
        <v>175</v>
      </c>
      <c r="N50" s="140" t="s">
        <v>174</v>
      </c>
      <c r="O50" s="140"/>
      <c r="P50" s="89"/>
      <c r="Q50" s="89"/>
      <c r="R50" s="88">
        <f>IFERROR(VLOOKUP($M50,'Apoio 2'!$B$35:$D$43,2,FALSE),"")</f>
        <v>3</v>
      </c>
      <c r="S50" s="88">
        <f>IFERROR(VLOOKUP($M50,'Apoio 2'!$B$35:$D$43,3,FALSE),"")</f>
        <v>2.2999999999999998</v>
      </c>
      <c r="T50" s="88">
        <f>IFERROR(VLOOKUP($N50,'Apoio 2'!$B$35:$D$43,2,FALSE),"")</f>
        <v>2</v>
      </c>
      <c r="U50" s="88">
        <f>IFERROR(VLOOKUP($N50,'Apoio 2'!$B$35:$D$43,3,FALSE),"")</f>
        <v>2.2999999999999998</v>
      </c>
      <c r="V50" s="88" t="str">
        <f>IFERROR(VLOOKUP($O50,'Apoio 2'!$B$35:$D$43,2,FALSE),"")</f>
        <v/>
      </c>
      <c r="W50" s="88" t="str">
        <f>IFERROR(VLOOKUP($O50,'Apoio 2'!$B$35:$D$43,3,FALSE),"")</f>
        <v/>
      </c>
      <c r="X50" s="88" t="str">
        <f>IFERROR(VLOOKUP($P50,'Apoio 2'!$B$35:$D$43,2,FALSE),"")</f>
        <v/>
      </c>
      <c r="Y50" s="88" t="str">
        <f>IFERROR(VLOOKUP($P50,'Apoio 2'!$B$35:$D$43,3,FALSE),"")</f>
        <v/>
      </c>
      <c r="Z50" s="88" t="str">
        <f>IFERROR(VLOOKUP($Q50,'Apoio 2'!$B$35:$D$43,2,FALSE),"")</f>
        <v/>
      </c>
      <c r="AA50" s="88" t="str">
        <f>IFERROR(VLOOKUP($Q50,'Apoio 2'!$B$35:$D$43,3,FALSE),"")</f>
        <v/>
      </c>
      <c r="AB50" s="87"/>
      <c r="AD50" s="222"/>
    </row>
    <row r="51" spans="1:30" ht="63" customHeight="1" x14ac:dyDescent="0.25">
      <c r="A51" s="42" t="s">
        <v>214</v>
      </c>
      <c r="B51" s="40" t="s">
        <v>8</v>
      </c>
      <c r="C51" s="40" t="s">
        <v>108</v>
      </c>
      <c r="D51" s="43" t="s">
        <v>92</v>
      </c>
      <c r="E51" s="23" t="s">
        <v>632</v>
      </c>
      <c r="F51" s="144" t="s">
        <v>630</v>
      </c>
      <c r="G51" s="41" t="s">
        <v>4</v>
      </c>
      <c r="H51" s="124" t="s">
        <v>420</v>
      </c>
      <c r="I51" s="222" t="s">
        <v>556</v>
      </c>
      <c r="J51" s="137" t="s">
        <v>762</v>
      </c>
      <c r="K51" s="12" t="s">
        <v>98</v>
      </c>
      <c r="L51" s="132"/>
      <c r="M51" s="140" t="s">
        <v>180</v>
      </c>
      <c r="N51" s="140" t="s">
        <v>181</v>
      </c>
      <c r="O51" s="140" t="s">
        <v>175</v>
      </c>
      <c r="P51" s="140" t="s">
        <v>174</v>
      </c>
      <c r="Q51" s="89"/>
      <c r="R51" s="88">
        <f>IFERROR(VLOOKUP($M51,'Apoio 2'!$B$35:$D$43,2,FALSE),"")</f>
        <v>0.85</v>
      </c>
      <c r="S51" s="88">
        <f>IFERROR(VLOOKUP($M51,'Apoio 2'!$B$35:$D$43,3,FALSE),"")</f>
        <v>3</v>
      </c>
      <c r="T51" s="88">
        <f>IFERROR(VLOOKUP($N51,'Apoio 2'!$B$35:$D$43,2,FALSE),"")</f>
        <v>4.0999999999999996</v>
      </c>
      <c r="U51" s="88">
        <f>IFERROR(VLOOKUP($N51,'Apoio 2'!$B$35:$D$43,3,FALSE),"")</f>
        <v>3.1</v>
      </c>
      <c r="V51" s="88">
        <f>IFERROR(VLOOKUP($O51,'Apoio 2'!$B$35:$D$43,2,FALSE),"")</f>
        <v>3</v>
      </c>
      <c r="W51" s="88">
        <f>IFERROR(VLOOKUP($O51,'Apoio 2'!$B$35:$D$43,3,FALSE),"")</f>
        <v>2.2999999999999998</v>
      </c>
      <c r="X51" s="88">
        <f>IFERROR(VLOOKUP($P51,'Apoio 2'!$B$35:$D$43,2,FALSE),"")</f>
        <v>2</v>
      </c>
      <c r="Y51" s="88">
        <f>IFERROR(VLOOKUP($P51,'Apoio 2'!$B$35:$D$43,3,FALSE),"")</f>
        <v>2.2999999999999998</v>
      </c>
      <c r="Z51" s="88" t="str">
        <f>IFERROR(VLOOKUP($Q51,'Apoio 2'!$B$35:$D$43,2,FALSE),"")</f>
        <v/>
      </c>
      <c r="AA51" s="88" t="str">
        <f>IFERROR(VLOOKUP($Q51,'Apoio 2'!$B$35:$D$43,3,FALSE),"")</f>
        <v/>
      </c>
      <c r="AB51" s="87"/>
      <c r="AD51" s="222"/>
    </row>
    <row r="52" spans="1:30" ht="157.5" x14ac:dyDescent="0.25">
      <c r="A52" s="101" t="s">
        <v>427</v>
      </c>
      <c r="B52" s="148" t="s">
        <v>8</v>
      </c>
      <c r="C52" s="148" t="s">
        <v>0</v>
      </c>
      <c r="D52" s="43" t="s">
        <v>92</v>
      </c>
      <c r="E52" s="39" t="s">
        <v>701</v>
      </c>
      <c r="F52" s="144" t="s">
        <v>634</v>
      </c>
      <c r="G52" s="145" t="s">
        <v>560</v>
      </c>
      <c r="H52" s="124" t="s">
        <v>424</v>
      </c>
      <c r="I52" s="127" t="s">
        <v>429</v>
      </c>
      <c r="J52" s="137" t="s">
        <v>763</v>
      </c>
      <c r="K52" s="136" t="s">
        <v>96</v>
      </c>
      <c r="L52" s="152"/>
      <c r="M52" s="140" t="s">
        <v>181</v>
      </c>
      <c r="N52" s="140" t="s">
        <v>175</v>
      </c>
      <c r="O52" s="140" t="s">
        <v>174</v>
      </c>
      <c r="P52" s="140"/>
      <c r="Q52" s="140"/>
      <c r="R52" s="88">
        <f>IFERROR(VLOOKUP($M52,'Apoio 2'!$B$35:$D$43,2,FALSE),"")</f>
        <v>4.0999999999999996</v>
      </c>
      <c r="S52" s="88">
        <f>IFERROR(VLOOKUP($M52,'Apoio 2'!$B$35:$D$43,3,FALSE),"")</f>
        <v>3.1</v>
      </c>
      <c r="T52" s="88">
        <f>IFERROR(VLOOKUP($N52,'Apoio 2'!$B$35:$D$43,2,FALSE),"")</f>
        <v>3</v>
      </c>
      <c r="U52" s="88">
        <f>IFERROR(VLOOKUP($N52,'Apoio 2'!$B$35:$D$43,3,FALSE),"")</f>
        <v>2.2999999999999998</v>
      </c>
      <c r="V52" s="88">
        <f>IFERROR(VLOOKUP($O52,'Apoio 2'!$B$35:$D$43,2,FALSE),"")</f>
        <v>2</v>
      </c>
      <c r="W52" s="88">
        <f>IFERROR(VLOOKUP($O52,'Apoio 2'!$B$35:$D$43,3,FALSE),"")</f>
        <v>2.2999999999999998</v>
      </c>
      <c r="X52" s="88" t="str">
        <f>IFERROR(VLOOKUP($P52,'Apoio 2'!$B$35:$D$43,2,FALSE),"")</f>
        <v/>
      </c>
      <c r="Y52" s="88" t="str">
        <f>IFERROR(VLOOKUP($P52,'Apoio 2'!$B$35:$D$43,3,FALSE),"")</f>
        <v/>
      </c>
      <c r="Z52" s="88" t="str">
        <f>IFERROR(VLOOKUP($Q52,'Apoio 2'!$B$35:$D$43,2,FALSE),"")</f>
        <v/>
      </c>
      <c r="AA52" s="88" t="str">
        <f>IFERROR(VLOOKUP($Q52,'Apoio 2'!$B$35:$D$43,3,FALSE),"")</f>
        <v/>
      </c>
      <c r="AB52" s="87"/>
      <c r="AD52" s="127"/>
    </row>
    <row r="53" spans="1:30" ht="236.25" x14ac:dyDescent="0.25">
      <c r="A53" s="101" t="s">
        <v>426</v>
      </c>
      <c r="B53" s="148" t="s">
        <v>8</v>
      </c>
      <c r="C53" s="148" t="s">
        <v>0</v>
      </c>
      <c r="D53" s="101" t="s">
        <v>92</v>
      </c>
      <c r="E53" s="9" t="s">
        <v>633</v>
      </c>
      <c r="F53" s="128" t="s">
        <v>630</v>
      </c>
      <c r="G53" s="145" t="s">
        <v>4</v>
      </c>
      <c r="H53" s="124" t="s">
        <v>424</v>
      </c>
      <c r="I53" s="127" t="s">
        <v>430</v>
      </c>
      <c r="J53" s="137" t="s">
        <v>764</v>
      </c>
      <c r="K53" s="136" t="s">
        <v>97</v>
      </c>
      <c r="L53" s="152"/>
      <c r="M53" s="140" t="s">
        <v>181</v>
      </c>
      <c r="N53" s="140" t="s">
        <v>175</v>
      </c>
      <c r="O53" s="140" t="s">
        <v>174</v>
      </c>
      <c r="P53" s="140" t="s">
        <v>180</v>
      </c>
      <c r="Q53" s="140"/>
      <c r="R53" s="88">
        <f>IFERROR(VLOOKUP($M53,'Apoio 2'!$B$35:$D$43,2,FALSE),"")</f>
        <v>4.0999999999999996</v>
      </c>
      <c r="S53" s="88">
        <f>IFERROR(VLOOKUP($M53,'Apoio 2'!$B$35:$D$43,3,FALSE),"")</f>
        <v>3.1</v>
      </c>
      <c r="T53" s="88">
        <f>IFERROR(VLOOKUP($N53,'Apoio 2'!$B$35:$D$43,2,FALSE),"")</f>
        <v>3</v>
      </c>
      <c r="U53" s="88">
        <f>IFERROR(VLOOKUP($N53,'Apoio 2'!$B$35:$D$43,3,FALSE),"")</f>
        <v>2.2999999999999998</v>
      </c>
      <c r="V53" s="88">
        <f>IFERROR(VLOOKUP($O53,'Apoio 2'!$B$35:$D$43,2,FALSE),"")</f>
        <v>2</v>
      </c>
      <c r="W53" s="88">
        <f>IFERROR(VLOOKUP($O53,'Apoio 2'!$B$35:$D$43,3,FALSE),"")</f>
        <v>2.2999999999999998</v>
      </c>
      <c r="X53" s="88">
        <f>IFERROR(VLOOKUP($P53,'Apoio 2'!$B$35:$D$43,2,FALSE),"")</f>
        <v>0.85</v>
      </c>
      <c r="Y53" s="88">
        <f>IFERROR(VLOOKUP($P53,'Apoio 2'!$B$35:$D$43,3,FALSE),"")</f>
        <v>3</v>
      </c>
      <c r="Z53" s="88" t="str">
        <f>IFERROR(VLOOKUP($Q53,'Apoio 2'!$B$35:$D$43,2,FALSE),"")</f>
        <v/>
      </c>
      <c r="AA53" s="88" t="str">
        <f>IFERROR(VLOOKUP($Q53,'Apoio 2'!$B$35:$D$43,3,FALSE),"")</f>
        <v/>
      </c>
      <c r="AB53" s="87"/>
      <c r="AD53" s="127"/>
    </row>
    <row r="54" spans="1:30" ht="110.25" x14ac:dyDescent="0.25">
      <c r="A54" s="101" t="s">
        <v>146</v>
      </c>
      <c r="B54" s="148" t="s">
        <v>9</v>
      </c>
      <c r="C54" s="148" t="s">
        <v>0</v>
      </c>
      <c r="D54" s="101" t="s">
        <v>114</v>
      </c>
      <c r="E54" s="9" t="s">
        <v>146</v>
      </c>
      <c r="F54" s="125" t="s">
        <v>658</v>
      </c>
      <c r="G54" s="145" t="s">
        <v>152</v>
      </c>
      <c r="H54" s="124" t="s">
        <v>439</v>
      </c>
      <c r="I54" s="222" t="s">
        <v>556</v>
      </c>
      <c r="J54" s="137" t="s">
        <v>753</v>
      </c>
      <c r="K54" s="126" t="s">
        <v>18</v>
      </c>
      <c r="L54" s="152"/>
      <c r="M54" s="140" t="s">
        <v>178</v>
      </c>
      <c r="N54" s="140" t="s">
        <v>175</v>
      </c>
      <c r="O54" s="140" t="s">
        <v>181</v>
      </c>
      <c r="P54" s="140"/>
      <c r="Q54" s="140"/>
      <c r="R54" s="88">
        <f>IFERROR(VLOOKUP($M54,'Apoio 2'!$B$35:$D$43,2,FALSE),"")</f>
        <v>3.6</v>
      </c>
      <c r="S54" s="88">
        <f>IFERROR(VLOOKUP($M54,'Apoio 2'!$B$35:$D$43,3,FALSE),"")</f>
        <v>2.7</v>
      </c>
      <c r="T54" s="88">
        <f>IFERROR(VLOOKUP($N54,'Apoio 2'!$B$35:$D$43,2,FALSE),"")</f>
        <v>3</v>
      </c>
      <c r="U54" s="88">
        <f>IFERROR(VLOOKUP($N54,'Apoio 2'!$B$35:$D$43,3,FALSE),"")</f>
        <v>2.2999999999999998</v>
      </c>
      <c r="V54" s="88">
        <f>IFERROR(VLOOKUP($O54,'Apoio 2'!$B$35:$D$43,2,FALSE),"")</f>
        <v>4.0999999999999996</v>
      </c>
      <c r="W54" s="88">
        <f>IFERROR(VLOOKUP($O54,'Apoio 2'!$B$35:$D$43,3,FALSE),"")</f>
        <v>3.1</v>
      </c>
      <c r="X54" s="88" t="str">
        <f>IFERROR(VLOOKUP($P54,'Apoio 2'!$B$35:$D$43,2,FALSE),"")</f>
        <v/>
      </c>
      <c r="Y54" s="88" t="str">
        <f>IFERROR(VLOOKUP($P54,'Apoio 2'!$B$35:$D$43,3,FALSE),"")</f>
        <v/>
      </c>
      <c r="Z54" s="88" t="str">
        <f>IFERROR(VLOOKUP($Q54,'Apoio 2'!$B$35:$D$43,2,FALSE),"")</f>
        <v/>
      </c>
      <c r="AA54" s="88" t="str">
        <f>IFERROR(VLOOKUP($Q54,'Apoio 2'!$B$35:$D$43,3,FALSE),"")</f>
        <v/>
      </c>
      <c r="AB54" s="87"/>
      <c r="AD54" s="222"/>
    </row>
    <row r="55" spans="1:30" ht="94.5" customHeight="1" x14ac:dyDescent="0.25">
      <c r="A55" s="101" t="s">
        <v>549</v>
      </c>
      <c r="B55" s="40" t="s">
        <v>8</v>
      </c>
      <c r="C55" s="40" t="s">
        <v>108</v>
      </c>
      <c r="D55" s="43" t="s">
        <v>80</v>
      </c>
      <c r="E55" s="24" t="s">
        <v>503</v>
      </c>
      <c r="F55" s="144" t="s">
        <v>702</v>
      </c>
      <c r="G55" s="214" t="s">
        <v>593</v>
      </c>
      <c r="H55" s="124" t="s">
        <v>439</v>
      </c>
      <c r="I55" s="147" t="s">
        <v>589</v>
      </c>
      <c r="J55" s="137" t="s">
        <v>463</v>
      </c>
      <c r="K55" s="15" t="s">
        <v>703</v>
      </c>
      <c r="L55" s="132"/>
      <c r="M55" s="140" t="s">
        <v>180</v>
      </c>
      <c r="N55" s="89" t="s">
        <v>174</v>
      </c>
      <c r="O55" s="89"/>
      <c r="P55" s="89"/>
      <c r="Q55" s="89"/>
      <c r="R55" s="88">
        <f>IFERROR(VLOOKUP($M55,'Apoio 2'!$B$35:$D$43,2,FALSE),"")</f>
        <v>0.85</v>
      </c>
      <c r="S55" s="88">
        <f>IFERROR(VLOOKUP($M55,'Apoio 2'!$B$35:$D$43,3,FALSE),"")</f>
        <v>3</v>
      </c>
      <c r="T55" s="88">
        <f>IFERROR(VLOOKUP($N55,'Apoio 2'!$B$35:$D$43,2,FALSE),"")</f>
        <v>2</v>
      </c>
      <c r="U55" s="88">
        <f>IFERROR(VLOOKUP($N55,'Apoio 2'!$B$35:$D$43,3,FALSE),"")</f>
        <v>2.2999999999999998</v>
      </c>
      <c r="V55" s="88" t="str">
        <f>IFERROR(VLOOKUP($O55,'Apoio 2'!$B$35:$D$43,2,FALSE),"")</f>
        <v/>
      </c>
      <c r="W55" s="88" t="str">
        <f>IFERROR(VLOOKUP($O55,'Apoio 2'!$B$35:$D$43,3,FALSE),"")</f>
        <v/>
      </c>
      <c r="X55" s="88" t="str">
        <f>IFERROR(VLOOKUP($P55,'Apoio 2'!$B$35:$D$43,2,FALSE),"")</f>
        <v/>
      </c>
      <c r="Y55" s="88" t="str">
        <f>IFERROR(VLOOKUP($P55,'Apoio 2'!$B$35:$D$43,3,FALSE),"")</f>
        <v/>
      </c>
      <c r="Z55" s="88" t="str">
        <f>IFERROR(VLOOKUP($Q55,'Apoio 2'!$B$35:$D$43,2,FALSE),"")</f>
        <v/>
      </c>
      <c r="AA55" s="88" t="str">
        <f>IFERROR(VLOOKUP($Q55,'Apoio 2'!$B$35:$D$43,3,FALSE),"")</f>
        <v/>
      </c>
      <c r="AB55" s="87"/>
      <c r="AD55" s="226" t="s">
        <v>581</v>
      </c>
    </row>
    <row r="56" spans="1:30" ht="220.5" x14ac:dyDescent="0.25">
      <c r="A56" s="101" t="s">
        <v>215</v>
      </c>
      <c r="B56" s="148" t="s">
        <v>1</v>
      </c>
      <c r="C56" s="148" t="s">
        <v>0</v>
      </c>
      <c r="D56" s="101" t="s">
        <v>114</v>
      </c>
      <c r="E56" s="125" t="s">
        <v>659</v>
      </c>
      <c r="F56" s="128" t="s">
        <v>660</v>
      </c>
      <c r="G56" s="145" t="s">
        <v>152</v>
      </c>
      <c r="H56" s="124" t="s">
        <v>420</v>
      </c>
      <c r="I56" s="222" t="s">
        <v>556</v>
      </c>
      <c r="J56" s="137" t="s">
        <v>773</v>
      </c>
      <c r="K56" s="136" t="s">
        <v>434</v>
      </c>
      <c r="L56" s="152"/>
      <c r="M56" s="140" t="s">
        <v>175</v>
      </c>
      <c r="N56" s="140"/>
      <c r="O56" s="140"/>
      <c r="P56" s="140"/>
      <c r="Q56" s="140"/>
      <c r="R56" s="88">
        <f>IFERROR(VLOOKUP($M56,'Apoio 2'!$B$35:$D$43,2,FALSE),"")</f>
        <v>3</v>
      </c>
      <c r="S56" s="88">
        <f>IFERROR(VLOOKUP($M56,'Apoio 2'!$B$35:$D$43,3,FALSE),"")</f>
        <v>2.2999999999999998</v>
      </c>
      <c r="T56" s="88" t="str">
        <f>IFERROR(VLOOKUP($N56,'Apoio 2'!$B$35:$D$43,2,FALSE),"")</f>
        <v/>
      </c>
      <c r="U56" s="88" t="str">
        <f>IFERROR(VLOOKUP($N56,'Apoio 2'!$B$35:$D$43,3,FALSE),"")</f>
        <v/>
      </c>
      <c r="V56" s="88" t="str">
        <f>IFERROR(VLOOKUP($O56,'Apoio 2'!$B$35:$D$43,2,FALSE),"")</f>
        <v/>
      </c>
      <c r="W56" s="88" t="str">
        <f>IFERROR(VLOOKUP($O56,'Apoio 2'!$B$35:$D$43,3,FALSE),"")</f>
        <v/>
      </c>
      <c r="X56" s="88" t="str">
        <f>IFERROR(VLOOKUP($P56,'Apoio 2'!$B$35:$D$43,2,FALSE),"")</f>
        <v/>
      </c>
      <c r="Y56" s="88" t="str">
        <f>IFERROR(VLOOKUP($P56,'Apoio 2'!$B$35:$D$43,3,FALSE),"")</f>
        <v/>
      </c>
      <c r="Z56" s="88" t="str">
        <f>IFERROR(VLOOKUP($Q56,'Apoio 2'!$B$35:$D$43,2,FALSE),"")</f>
        <v/>
      </c>
      <c r="AA56" s="88" t="str">
        <f>IFERROR(VLOOKUP($Q56,'Apoio 2'!$B$35:$D$43,3,FALSE),"")</f>
        <v/>
      </c>
      <c r="AB56" s="87"/>
      <c r="AD56" s="222"/>
    </row>
    <row r="57" spans="1:30" ht="173.25" x14ac:dyDescent="0.25">
      <c r="A57" s="101" t="s">
        <v>216</v>
      </c>
      <c r="B57" s="148" t="s">
        <v>1</v>
      </c>
      <c r="C57" s="148" t="s">
        <v>0</v>
      </c>
      <c r="D57" s="43" t="s">
        <v>162</v>
      </c>
      <c r="E57" s="9" t="s">
        <v>148</v>
      </c>
      <c r="F57" s="128" t="s">
        <v>91</v>
      </c>
      <c r="G57" s="126" t="s">
        <v>577</v>
      </c>
      <c r="H57" s="124" t="s">
        <v>420</v>
      </c>
      <c r="I57" s="222" t="s">
        <v>556</v>
      </c>
      <c r="J57" s="137" t="s">
        <v>774</v>
      </c>
      <c r="K57" s="136" t="s">
        <v>13</v>
      </c>
      <c r="L57" s="152"/>
      <c r="M57" s="140" t="s">
        <v>175</v>
      </c>
      <c r="N57" s="140" t="s">
        <v>174</v>
      </c>
      <c r="O57" s="140"/>
      <c r="P57" s="89"/>
      <c r="Q57" s="89"/>
      <c r="R57" s="88">
        <f>IFERROR(VLOOKUP($M57,'Apoio 2'!$B$35:$D$43,2,FALSE),"")</f>
        <v>3</v>
      </c>
      <c r="S57" s="88">
        <f>IFERROR(VLOOKUP($M57,'Apoio 2'!$B$35:$D$43,3,FALSE),"")</f>
        <v>2.2999999999999998</v>
      </c>
      <c r="T57" s="88">
        <f>IFERROR(VLOOKUP($N57,'Apoio 2'!$B$35:$D$43,2,FALSE),"")</f>
        <v>2</v>
      </c>
      <c r="U57" s="88">
        <f>IFERROR(VLOOKUP($N57,'Apoio 2'!$B$35:$D$43,3,FALSE),"")</f>
        <v>2.2999999999999998</v>
      </c>
      <c r="V57" s="88" t="str">
        <f>IFERROR(VLOOKUP($O57,'Apoio 2'!$B$35:$D$43,2,FALSE),"")</f>
        <v/>
      </c>
      <c r="W57" s="88" t="str">
        <f>IFERROR(VLOOKUP($O57,'Apoio 2'!$B$35:$D$43,3,FALSE),"")</f>
        <v/>
      </c>
      <c r="X57" s="88" t="str">
        <f>IFERROR(VLOOKUP($P57,'Apoio 2'!$B$35:$D$43,2,FALSE),"")</f>
        <v/>
      </c>
      <c r="Y57" s="88" t="str">
        <f>IFERROR(VLOOKUP($P57,'Apoio 2'!$B$35:$D$43,3,FALSE),"")</f>
        <v/>
      </c>
      <c r="Z57" s="88" t="str">
        <f>IFERROR(VLOOKUP($Q57,'Apoio 2'!$B$35:$D$43,2,FALSE),"")</f>
        <v/>
      </c>
      <c r="AA57" s="88" t="str">
        <f>IFERROR(VLOOKUP($Q57,'Apoio 2'!$B$35:$D$43,3,FALSE),"")</f>
        <v/>
      </c>
      <c r="AB57" s="87"/>
      <c r="AD57" s="222"/>
    </row>
    <row r="58" spans="1:30" ht="220.5" x14ac:dyDescent="0.25">
      <c r="A58" s="101" t="s">
        <v>541</v>
      </c>
      <c r="B58" s="148" t="s">
        <v>1</v>
      </c>
      <c r="C58" s="148" t="s">
        <v>0</v>
      </c>
      <c r="D58" s="101" t="s">
        <v>92</v>
      </c>
      <c r="E58" s="9" t="s">
        <v>704</v>
      </c>
      <c r="F58" s="128" t="s">
        <v>431</v>
      </c>
      <c r="G58" s="126" t="s">
        <v>578</v>
      </c>
      <c r="H58" s="124" t="s">
        <v>420</v>
      </c>
      <c r="I58" s="222" t="s">
        <v>556</v>
      </c>
      <c r="J58" s="137" t="s">
        <v>765</v>
      </c>
      <c r="K58" s="126" t="s">
        <v>15</v>
      </c>
      <c r="L58" s="152"/>
      <c r="M58" s="140" t="s">
        <v>175</v>
      </c>
      <c r="N58" s="140" t="s">
        <v>181</v>
      </c>
      <c r="O58" s="140"/>
      <c r="P58" s="89"/>
      <c r="Q58" s="89"/>
      <c r="R58" s="88">
        <f>IFERROR(VLOOKUP($M58,'Apoio 2'!$B$35:$D$43,2,FALSE),"")</f>
        <v>3</v>
      </c>
      <c r="S58" s="88">
        <f>IFERROR(VLOOKUP($M58,'Apoio 2'!$B$35:$D$43,3,FALSE),"")</f>
        <v>2.2999999999999998</v>
      </c>
      <c r="T58" s="88">
        <f>IFERROR(VLOOKUP($N58,'Apoio 2'!$B$35:$D$43,2,FALSE),"")</f>
        <v>4.0999999999999996</v>
      </c>
      <c r="U58" s="88">
        <f>IFERROR(VLOOKUP($N58,'Apoio 2'!$B$35:$D$43,3,FALSE),"")</f>
        <v>3.1</v>
      </c>
      <c r="V58" s="88" t="str">
        <f>IFERROR(VLOOKUP($O58,'Apoio 2'!$B$35:$D$43,2,FALSE),"")</f>
        <v/>
      </c>
      <c r="W58" s="88" t="str">
        <f>IFERROR(VLOOKUP($O58,'Apoio 2'!$B$35:$D$43,3,FALSE),"")</f>
        <v/>
      </c>
      <c r="X58" s="88" t="str">
        <f>IFERROR(VLOOKUP($P58,'Apoio 2'!$B$35:$D$43,2,FALSE),"")</f>
        <v/>
      </c>
      <c r="Y58" s="88" t="str">
        <f>IFERROR(VLOOKUP($P58,'Apoio 2'!$B$35:$D$43,3,FALSE),"")</f>
        <v/>
      </c>
      <c r="Z58" s="88" t="str">
        <f>IFERROR(VLOOKUP($Q58,'Apoio 2'!$B$35:$D$43,2,FALSE),"")</f>
        <v/>
      </c>
      <c r="AA58" s="88" t="str">
        <f>IFERROR(VLOOKUP($Q58,'Apoio 2'!$B$35:$D$43,3,FALSE),"")</f>
        <v/>
      </c>
      <c r="AB58" s="87"/>
      <c r="AD58" s="222"/>
    </row>
    <row r="59" spans="1:30" ht="141.75" x14ac:dyDescent="0.25">
      <c r="A59" s="101" t="s">
        <v>432</v>
      </c>
      <c r="B59" s="148" t="s">
        <v>1</v>
      </c>
      <c r="C59" s="148" t="s">
        <v>0</v>
      </c>
      <c r="D59" s="43" t="s">
        <v>162</v>
      </c>
      <c r="E59" s="9" t="s">
        <v>149</v>
      </c>
      <c r="F59" s="128" t="s">
        <v>647</v>
      </c>
      <c r="G59" s="145" t="s">
        <v>508</v>
      </c>
      <c r="H59" s="124" t="s">
        <v>420</v>
      </c>
      <c r="I59" s="222" t="s">
        <v>556</v>
      </c>
      <c r="J59" s="137" t="s">
        <v>459</v>
      </c>
      <c r="K59" s="136" t="s">
        <v>14</v>
      </c>
      <c r="L59" s="152"/>
      <c r="M59" s="140" t="s">
        <v>175</v>
      </c>
      <c r="N59" s="140" t="s">
        <v>181</v>
      </c>
      <c r="O59" s="140"/>
      <c r="P59" s="89"/>
      <c r="Q59" s="89"/>
      <c r="R59" s="88">
        <f>IFERROR(VLOOKUP($M59,'Apoio 2'!$B$35:$D$43,2,FALSE),"")</f>
        <v>3</v>
      </c>
      <c r="S59" s="88">
        <f>IFERROR(VLOOKUP($M59,'Apoio 2'!$B$35:$D$43,3,FALSE),"")</f>
        <v>2.2999999999999998</v>
      </c>
      <c r="T59" s="88">
        <f>IFERROR(VLOOKUP($N59,'Apoio 2'!$B$35:$D$43,2,FALSE),"")</f>
        <v>4.0999999999999996</v>
      </c>
      <c r="U59" s="88">
        <f>IFERROR(VLOOKUP($N59,'Apoio 2'!$B$35:$D$43,3,FALSE),"")</f>
        <v>3.1</v>
      </c>
      <c r="V59" s="88" t="str">
        <f>IFERROR(VLOOKUP($O59,'Apoio 2'!$B$35:$D$43,2,FALSE),"")</f>
        <v/>
      </c>
      <c r="W59" s="88" t="str">
        <f>IFERROR(VLOOKUP($O59,'Apoio 2'!$B$35:$D$43,3,FALSE),"")</f>
        <v/>
      </c>
      <c r="X59" s="88" t="str">
        <f>IFERROR(VLOOKUP($P59,'Apoio 2'!$B$35:$D$43,2,FALSE),"")</f>
        <v/>
      </c>
      <c r="Y59" s="88" t="str">
        <f>IFERROR(VLOOKUP($P59,'Apoio 2'!$B$35:$D$43,3,FALSE),"")</f>
        <v/>
      </c>
      <c r="Z59" s="88" t="str">
        <f>IFERROR(VLOOKUP($Q59,'Apoio 2'!$B$35:$D$43,2,FALSE),"")</f>
        <v/>
      </c>
      <c r="AA59" s="88" t="str">
        <f>IFERROR(VLOOKUP($Q59,'Apoio 2'!$B$35:$D$43,3,FALSE),"")</f>
        <v/>
      </c>
      <c r="AB59" s="87"/>
      <c r="AD59" s="222"/>
    </row>
    <row r="60" spans="1:30" ht="150" x14ac:dyDescent="0.25">
      <c r="A60" s="101" t="s">
        <v>217</v>
      </c>
      <c r="B60" s="148" t="s">
        <v>1</v>
      </c>
      <c r="C60" s="148" t="s">
        <v>0</v>
      </c>
      <c r="D60" s="43" t="s">
        <v>162</v>
      </c>
      <c r="E60" s="9" t="s">
        <v>150</v>
      </c>
      <c r="F60" s="128" t="s">
        <v>648</v>
      </c>
      <c r="G60" s="126" t="s">
        <v>508</v>
      </c>
      <c r="H60" s="124" t="s">
        <v>439</v>
      </c>
      <c r="I60" s="127" t="s">
        <v>129</v>
      </c>
      <c r="J60" s="137" t="s">
        <v>459</v>
      </c>
      <c r="K60" s="136" t="s">
        <v>13</v>
      </c>
      <c r="L60" s="152"/>
      <c r="M60" s="140" t="s">
        <v>175</v>
      </c>
      <c r="N60" s="140"/>
      <c r="O60" s="140"/>
      <c r="P60" s="89"/>
      <c r="Q60" s="89"/>
      <c r="R60" s="88">
        <f>IFERROR(VLOOKUP($M60,'Apoio 2'!$B$35:$D$43,2,FALSE),"")</f>
        <v>3</v>
      </c>
      <c r="S60" s="88">
        <f>IFERROR(VLOOKUP($M60,'Apoio 2'!$B$35:$D$43,3,FALSE),"")</f>
        <v>2.2999999999999998</v>
      </c>
      <c r="T60" s="88" t="str">
        <f>IFERROR(VLOOKUP($N60,'Apoio 2'!$B$35:$D$43,2,FALSE),"")</f>
        <v/>
      </c>
      <c r="U60" s="88" t="str">
        <f>IFERROR(VLOOKUP($N60,'Apoio 2'!$B$35:$D$43,3,FALSE),"")</f>
        <v/>
      </c>
      <c r="V60" s="88" t="str">
        <f>IFERROR(VLOOKUP($O60,'Apoio 2'!$B$35:$D$43,2,FALSE),"")</f>
        <v/>
      </c>
      <c r="W60" s="88" t="str">
        <f>IFERROR(VLOOKUP($O60,'Apoio 2'!$B$35:$D$43,3,FALSE),"")</f>
        <v/>
      </c>
      <c r="X60" s="88" t="str">
        <f>IFERROR(VLOOKUP($P60,'Apoio 2'!$B$35:$D$43,2,FALSE),"")</f>
        <v/>
      </c>
      <c r="Y60" s="88" t="str">
        <f>IFERROR(VLOOKUP($P60,'Apoio 2'!$B$35:$D$43,3,FALSE),"")</f>
        <v/>
      </c>
      <c r="Z60" s="88" t="str">
        <f>IFERROR(VLOOKUP($Q60,'Apoio 2'!$B$35:$D$43,2,FALSE),"")</f>
        <v/>
      </c>
      <c r="AA60" s="88" t="str">
        <f>IFERROR(VLOOKUP($Q60,'Apoio 2'!$B$35:$D$43,3,FALSE),"")</f>
        <v/>
      </c>
      <c r="AB60" s="87"/>
      <c r="AD60" s="223" t="s">
        <v>581</v>
      </c>
    </row>
    <row r="61" spans="1:30" ht="120" customHeight="1" x14ac:dyDescent="0.25">
      <c r="A61" s="101" t="s">
        <v>218</v>
      </c>
      <c r="B61" s="148" t="s">
        <v>9</v>
      </c>
      <c r="C61" s="148" t="s">
        <v>0</v>
      </c>
      <c r="D61" s="101" t="s">
        <v>114</v>
      </c>
      <c r="E61" s="9" t="s">
        <v>10</v>
      </c>
      <c r="F61" s="128" t="s">
        <v>11</v>
      </c>
      <c r="G61" s="145" t="s">
        <v>152</v>
      </c>
      <c r="H61" s="124" t="s">
        <v>439</v>
      </c>
      <c r="I61" s="127" t="s">
        <v>590</v>
      </c>
      <c r="J61" s="137" t="s">
        <v>766</v>
      </c>
      <c r="K61" s="126" t="s">
        <v>19</v>
      </c>
      <c r="L61" s="152"/>
      <c r="M61" s="140" t="s">
        <v>178</v>
      </c>
      <c r="N61" s="140" t="s">
        <v>175</v>
      </c>
      <c r="O61" s="140"/>
      <c r="P61" s="89"/>
      <c r="Q61" s="89"/>
      <c r="R61" s="88">
        <f>IFERROR(VLOOKUP($M61,'Apoio 2'!$B$35:$D$43,2,FALSE),"")</f>
        <v>3.6</v>
      </c>
      <c r="S61" s="88">
        <f>IFERROR(VLOOKUP($M61,'Apoio 2'!$B$35:$D$43,3,FALSE),"")</f>
        <v>2.7</v>
      </c>
      <c r="T61" s="88">
        <f>IFERROR(VLOOKUP($N61,'Apoio 2'!$B$35:$D$43,2,FALSE),"")</f>
        <v>3</v>
      </c>
      <c r="U61" s="88">
        <f>IFERROR(VLOOKUP($N61,'Apoio 2'!$B$35:$D$43,3,FALSE),"")</f>
        <v>2.2999999999999998</v>
      </c>
      <c r="V61" s="88" t="str">
        <f>IFERROR(VLOOKUP($O61,'Apoio 2'!$B$35:$D$43,2,FALSE),"")</f>
        <v/>
      </c>
      <c r="W61" s="88" t="str">
        <f>IFERROR(VLOOKUP($O61,'Apoio 2'!$B$35:$D$43,3,FALSE),"")</f>
        <v/>
      </c>
      <c r="X61" s="88" t="str">
        <f>IFERROR(VLOOKUP($P61,'Apoio 2'!$B$35:$D$43,2,FALSE),"")</f>
        <v/>
      </c>
      <c r="Y61" s="88" t="str">
        <f>IFERROR(VLOOKUP($P61,'Apoio 2'!$B$35:$D$43,3,FALSE),"")</f>
        <v/>
      </c>
      <c r="Z61" s="88" t="str">
        <f>IFERROR(VLOOKUP($Q61,'Apoio 2'!$B$35:$D$43,2,FALSE),"")</f>
        <v/>
      </c>
      <c r="AA61" s="88" t="str">
        <f>IFERROR(VLOOKUP($Q61,'Apoio 2'!$B$35:$D$43,3,FALSE),"")</f>
        <v/>
      </c>
      <c r="AB61" s="87"/>
      <c r="AD61" s="223" t="s">
        <v>586</v>
      </c>
    </row>
    <row r="62" spans="1:30" ht="159" customHeight="1" x14ac:dyDescent="0.25">
      <c r="A62" s="101" t="s">
        <v>504</v>
      </c>
      <c r="B62" s="40" t="s">
        <v>1</v>
      </c>
      <c r="C62" s="40" t="s">
        <v>108</v>
      </c>
      <c r="D62" s="43" t="s">
        <v>80</v>
      </c>
      <c r="E62" s="24" t="s">
        <v>505</v>
      </c>
      <c r="F62" s="24" t="s">
        <v>705</v>
      </c>
      <c r="G62" s="126" t="s">
        <v>570</v>
      </c>
      <c r="H62" s="124" t="s">
        <v>424</v>
      </c>
      <c r="I62" s="124" t="s">
        <v>591</v>
      </c>
      <c r="J62" s="137" t="s">
        <v>463</v>
      </c>
      <c r="K62" s="18" t="s">
        <v>84</v>
      </c>
      <c r="L62" s="132"/>
      <c r="M62" s="89" t="s">
        <v>174</v>
      </c>
      <c r="N62" s="140" t="s">
        <v>180</v>
      </c>
      <c r="O62" s="89"/>
      <c r="P62" s="89"/>
      <c r="Q62" s="89"/>
      <c r="R62" s="88">
        <f>IFERROR(VLOOKUP($M62,'Apoio 2'!$B$35:$D$43,2,FALSE),"")</f>
        <v>2</v>
      </c>
      <c r="S62" s="88">
        <f>IFERROR(VLOOKUP($M62,'Apoio 2'!$B$35:$D$43,3,FALSE),"")</f>
        <v>2.2999999999999998</v>
      </c>
      <c r="T62" s="88">
        <f>IFERROR(VLOOKUP($N62,'Apoio 2'!$B$35:$D$43,2,FALSE),"")</f>
        <v>0.85</v>
      </c>
      <c r="U62" s="88">
        <f>IFERROR(VLOOKUP($N62,'Apoio 2'!$B$35:$D$43,3,FALSE),"")</f>
        <v>3</v>
      </c>
      <c r="V62" s="88" t="str">
        <f>IFERROR(VLOOKUP($O62,'Apoio 2'!$B$35:$D$43,2,FALSE),"")</f>
        <v/>
      </c>
      <c r="W62" s="88" t="str">
        <f>IFERROR(VLOOKUP($O62,'Apoio 2'!$B$35:$D$43,3,FALSE),"")</f>
        <v/>
      </c>
      <c r="X62" s="88" t="str">
        <f>IFERROR(VLOOKUP($P62,'Apoio 2'!$B$35:$D$43,2,FALSE),"")</f>
        <v/>
      </c>
      <c r="Y62" s="88" t="str">
        <f>IFERROR(VLOOKUP($P62,'Apoio 2'!$B$35:$D$43,3,FALSE),"")</f>
        <v/>
      </c>
      <c r="Z62" s="88" t="str">
        <f>IFERROR(VLOOKUP($Q62,'Apoio 2'!$B$35:$D$43,2,FALSE),"")</f>
        <v/>
      </c>
      <c r="AA62" s="88" t="str">
        <f>IFERROR(VLOOKUP($Q62,'Apoio 2'!$B$35:$D$43,3,FALSE),"")</f>
        <v/>
      </c>
      <c r="AB62" s="87"/>
      <c r="AD62" s="228" t="s">
        <v>585</v>
      </c>
    </row>
    <row r="63" spans="1:30" ht="78.75" x14ac:dyDescent="0.25">
      <c r="A63" s="42" t="s">
        <v>219</v>
      </c>
      <c r="B63" s="40" t="s">
        <v>1</v>
      </c>
      <c r="C63" s="40" t="s">
        <v>108</v>
      </c>
      <c r="D63" s="43" t="s">
        <v>162</v>
      </c>
      <c r="E63" s="24" t="s">
        <v>506</v>
      </c>
      <c r="F63" s="144" t="s">
        <v>507</v>
      </c>
      <c r="G63" s="126" t="s">
        <v>574</v>
      </c>
      <c r="H63" s="124" t="s">
        <v>420</v>
      </c>
      <c r="I63" s="222" t="s">
        <v>556</v>
      </c>
      <c r="J63" s="137" t="s">
        <v>463</v>
      </c>
      <c r="K63" s="12" t="s">
        <v>84</v>
      </c>
      <c r="L63" s="132"/>
      <c r="M63" s="89" t="s">
        <v>174</v>
      </c>
      <c r="N63" s="140" t="s">
        <v>181</v>
      </c>
      <c r="O63" s="89"/>
      <c r="P63" s="89"/>
      <c r="Q63" s="89"/>
      <c r="R63" s="88">
        <f>IFERROR(VLOOKUP($M63,'Apoio 2'!$B$35:$D$43,2,FALSE),"")</f>
        <v>2</v>
      </c>
      <c r="S63" s="88">
        <f>IFERROR(VLOOKUP($M63,'Apoio 2'!$B$35:$D$43,3,FALSE),"")</f>
        <v>2.2999999999999998</v>
      </c>
      <c r="T63" s="88">
        <f>IFERROR(VLOOKUP($N63,'Apoio 2'!$B$35:$D$43,2,FALSE),"")</f>
        <v>4.0999999999999996</v>
      </c>
      <c r="U63" s="88">
        <f>IFERROR(VLOOKUP($N63,'Apoio 2'!$B$35:$D$43,3,FALSE),"")</f>
        <v>3.1</v>
      </c>
      <c r="V63" s="88" t="str">
        <f>IFERROR(VLOOKUP($O63,'Apoio 2'!$B$35:$D$43,2,FALSE),"")</f>
        <v/>
      </c>
      <c r="W63" s="88" t="str">
        <f>IFERROR(VLOOKUP($O63,'Apoio 2'!$B$35:$D$43,3,FALSE),"")</f>
        <v/>
      </c>
      <c r="X63" s="88" t="str">
        <f>IFERROR(VLOOKUP($P63,'Apoio 2'!$B$35:$D$43,2,FALSE),"")</f>
        <v/>
      </c>
      <c r="Y63" s="88" t="str">
        <f>IFERROR(VLOOKUP($P63,'Apoio 2'!$B$35:$D$43,3,FALSE),"")</f>
        <v/>
      </c>
      <c r="Z63" s="88" t="str">
        <f>IFERROR(VLOOKUP($Q63,'Apoio 2'!$B$35:$D$43,2,FALSE),"")</f>
        <v/>
      </c>
      <c r="AA63" s="88" t="str">
        <f>IFERROR(VLOOKUP($Q63,'Apoio 2'!$B$35:$D$43,3,FALSE),"")</f>
        <v/>
      </c>
      <c r="AB63" s="87"/>
      <c r="AD63" s="222"/>
    </row>
    <row r="64" spans="1:30" ht="63" x14ac:dyDescent="0.25">
      <c r="A64" s="42" t="s">
        <v>220</v>
      </c>
      <c r="B64" s="40" t="s">
        <v>1</v>
      </c>
      <c r="C64" s="40" t="s">
        <v>108</v>
      </c>
      <c r="D64" s="42" t="s">
        <v>92</v>
      </c>
      <c r="E64" s="24" t="s">
        <v>220</v>
      </c>
      <c r="F64" s="24" t="s">
        <v>540</v>
      </c>
      <c r="G64" s="126" t="s">
        <v>565</v>
      </c>
      <c r="H64" s="124" t="s">
        <v>420</v>
      </c>
      <c r="I64" s="222" t="s">
        <v>556</v>
      </c>
      <c r="J64" s="137" t="s">
        <v>767</v>
      </c>
      <c r="K64" s="12" t="s">
        <v>77</v>
      </c>
      <c r="L64" s="132"/>
      <c r="M64" s="89" t="s">
        <v>174</v>
      </c>
      <c r="N64" s="89"/>
      <c r="O64" s="89"/>
      <c r="P64" s="89"/>
      <c r="Q64" s="89"/>
      <c r="R64" s="88">
        <f>IFERROR(VLOOKUP($M64,'Apoio 2'!$B$35:$D$43,2,FALSE),"")</f>
        <v>2</v>
      </c>
      <c r="S64" s="88">
        <f>IFERROR(VLOOKUP($M64,'Apoio 2'!$B$35:$D$43,3,FALSE),"")</f>
        <v>2.2999999999999998</v>
      </c>
      <c r="T64" s="88" t="str">
        <f>IFERROR(VLOOKUP($N64,'Apoio 2'!$B$35:$D$43,2,FALSE),"")</f>
        <v/>
      </c>
      <c r="U64" s="88" t="str">
        <f>IFERROR(VLOOKUP($N64,'Apoio 2'!$B$35:$D$43,3,FALSE),"")</f>
        <v/>
      </c>
      <c r="V64" s="88" t="str">
        <f>IFERROR(VLOOKUP($O64,'Apoio 2'!$B$35:$D$43,2,FALSE),"")</f>
        <v/>
      </c>
      <c r="W64" s="88" t="str">
        <f>IFERROR(VLOOKUP($O64,'Apoio 2'!$B$35:$D$43,3,FALSE),"")</f>
        <v/>
      </c>
      <c r="X64" s="88" t="str">
        <f>IFERROR(VLOOKUP($P64,'Apoio 2'!$B$35:$D$43,2,FALSE),"")</f>
        <v/>
      </c>
      <c r="Y64" s="88" t="str">
        <f>IFERROR(VLOOKUP($P64,'Apoio 2'!$B$35:$D$43,3,FALSE),"")</f>
        <v/>
      </c>
      <c r="Z64" s="88" t="str">
        <f>IFERROR(VLOOKUP($Q64,'Apoio 2'!$B$35:$D$43,2,FALSE),"")</f>
        <v/>
      </c>
      <c r="AA64" s="88" t="str">
        <f>IFERROR(VLOOKUP($Q64,'Apoio 2'!$B$35:$D$43,3,FALSE),"")</f>
        <v/>
      </c>
      <c r="AB64" s="87"/>
      <c r="AD64" s="222"/>
    </row>
    <row r="65" spans="1:30" ht="78.75" x14ac:dyDescent="0.25">
      <c r="A65" s="43" t="s">
        <v>222</v>
      </c>
      <c r="B65" s="40" t="s">
        <v>8</v>
      </c>
      <c r="C65" s="40" t="s">
        <v>108</v>
      </c>
      <c r="D65" s="43" t="s">
        <v>162</v>
      </c>
      <c r="E65" s="24" t="s">
        <v>649</v>
      </c>
      <c r="F65" s="24" t="s">
        <v>707</v>
      </c>
      <c r="G65" s="33" t="s">
        <v>574</v>
      </c>
      <c r="H65" s="124" t="s">
        <v>439</v>
      </c>
      <c r="I65" s="124" t="s">
        <v>429</v>
      </c>
      <c r="J65" s="137" t="s">
        <v>463</v>
      </c>
      <c r="K65" s="136" t="s">
        <v>706</v>
      </c>
      <c r="L65" s="132"/>
      <c r="M65" s="140" t="s">
        <v>181</v>
      </c>
      <c r="N65" s="89" t="s">
        <v>174</v>
      </c>
      <c r="O65" s="89"/>
      <c r="P65" s="89"/>
      <c r="Q65" s="89"/>
      <c r="R65" s="88">
        <f>IFERROR(VLOOKUP($M65,'Apoio 2'!$B$35:$D$43,2,FALSE),"")</f>
        <v>4.0999999999999996</v>
      </c>
      <c r="S65" s="88">
        <f>IFERROR(VLOOKUP($M65,'Apoio 2'!$B$35:$D$43,3,FALSE),"")</f>
        <v>3.1</v>
      </c>
      <c r="T65" s="88">
        <f>IFERROR(VLOOKUP($N65,'Apoio 2'!$B$35:$D$43,2,FALSE),"")</f>
        <v>2</v>
      </c>
      <c r="U65" s="88">
        <f>IFERROR(VLOOKUP($N65,'Apoio 2'!$B$35:$D$43,3,FALSE),"")</f>
        <v>2.2999999999999998</v>
      </c>
      <c r="V65" s="88" t="str">
        <f>IFERROR(VLOOKUP($O65,'Apoio 2'!$B$35:$D$43,2,FALSE),"")</f>
        <v/>
      </c>
      <c r="W65" s="88" t="str">
        <f>IFERROR(VLOOKUP($O65,'Apoio 2'!$B$35:$D$43,3,FALSE),"")</f>
        <v/>
      </c>
      <c r="X65" s="88" t="str">
        <f>IFERROR(VLOOKUP($P65,'Apoio 2'!$B$35:$D$43,2,FALSE),"")</f>
        <v/>
      </c>
      <c r="Y65" s="88" t="str">
        <f>IFERROR(VLOOKUP($P65,'Apoio 2'!$B$35:$D$43,3,FALSE),"")</f>
        <v/>
      </c>
      <c r="Z65" s="88" t="str">
        <f>IFERROR(VLOOKUP($Q65,'Apoio 2'!$B$35:$D$43,2,FALSE),"")</f>
        <v/>
      </c>
      <c r="AA65" s="88" t="str">
        <f>IFERROR(VLOOKUP($Q65,'Apoio 2'!$B$35:$D$43,3,FALSE),"")</f>
        <v/>
      </c>
      <c r="AB65" s="87"/>
      <c r="AD65" s="124"/>
    </row>
    <row r="66" spans="1:30" ht="94.5" x14ac:dyDescent="0.25">
      <c r="A66" s="42" t="s">
        <v>221</v>
      </c>
      <c r="B66" s="40" t="s">
        <v>1</v>
      </c>
      <c r="C66" s="40" t="s">
        <v>108</v>
      </c>
      <c r="D66" s="43" t="s">
        <v>162</v>
      </c>
      <c r="E66" s="24" t="s">
        <v>509</v>
      </c>
      <c r="F66" s="144" t="s">
        <v>550</v>
      </c>
      <c r="G66" s="145" t="s">
        <v>508</v>
      </c>
      <c r="H66" s="124" t="s">
        <v>420</v>
      </c>
      <c r="I66" s="222" t="s">
        <v>556</v>
      </c>
      <c r="J66" s="137" t="s">
        <v>463</v>
      </c>
      <c r="K66" s="12" t="s">
        <v>84</v>
      </c>
      <c r="L66" s="132"/>
      <c r="M66" s="89" t="s">
        <v>174</v>
      </c>
      <c r="N66" s="89"/>
      <c r="O66" s="89"/>
      <c r="P66" s="89"/>
      <c r="Q66" s="89"/>
      <c r="R66" s="88">
        <f>IFERROR(VLOOKUP($M66,'Apoio 2'!$B$35:$D$43,2,FALSE),"")</f>
        <v>2</v>
      </c>
      <c r="S66" s="88">
        <f>IFERROR(VLOOKUP($M66,'Apoio 2'!$B$35:$D$43,3,FALSE),"")</f>
        <v>2.2999999999999998</v>
      </c>
      <c r="T66" s="88" t="str">
        <f>IFERROR(VLOOKUP($N66,'Apoio 2'!$B$35:$D$43,2,FALSE),"")</f>
        <v/>
      </c>
      <c r="U66" s="88" t="str">
        <f>IFERROR(VLOOKUP($N66,'Apoio 2'!$B$35:$D$43,3,FALSE),"")</f>
        <v/>
      </c>
      <c r="V66" s="88" t="str">
        <f>IFERROR(VLOOKUP($O66,'Apoio 2'!$B$35:$D$43,2,FALSE),"")</f>
        <v/>
      </c>
      <c r="W66" s="88" t="str">
        <f>IFERROR(VLOOKUP($O66,'Apoio 2'!$B$35:$D$43,3,FALSE),"")</f>
        <v/>
      </c>
      <c r="X66" s="88" t="str">
        <f>IFERROR(VLOOKUP($P66,'Apoio 2'!$B$35:$D$43,2,FALSE),"")</f>
        <v/>
      </c>
      <c r="Y66" s="88" t="str">
        <f>IFERROR(VLOOKUP($P66,'Apoio 2'!$B$35:$D$43,3,FALSE),"")</f>
        <v/>
      </c>
      <c r="Z66" s="88" t="str">
        <f>IFERROR(VLOOKUP($Q66,'Apoio 2'!$B$35:$D$43,2,FALSE),"")</f>
        <v/>
      </c>
      <c r="AA66" s="88" t="str">
        <f>IFERROR(VLOOKUP($Q66,'Apoio 2'!$B$35:$D$43,3,FALSE),"")</f>
        <v/>
      </c>
      <c r="AB66" s="87"/>
      <c r="AD66" s="222"/>
    </row>
    <row r="67" spans="1:30" ht="94.5" x14ac:dyDescent="0.25">
      <c r="A67" s="43" t="s">
        <v>223</v>
      </c>
      <c r="B67" s="40" t="s">
        <v>9</v>
      </c>
      <c r="C67" s="40" t="s">
        <v>108</v>
      </c>
      <c r="D67" s="43" t="s">
        <v>92</v>
      </c>
      <c r="E67" s="24" t="s">
        <v>551</v>
      </c>
      <c r="F67" s="144" t="s">
        <v>552</v>
      </c>
      <c r="G67" s="126" t="s">
        <v>710</v>
      </c>
      <c r="H67" s="124" t="s">
        <v>420</v>
      </c>
      <c r="I67" s="222" t="s">
        <v>556</v>
      </c>
      <c r="J67" s="137" t="s">
        <v>767</v>
      </c>
      <c r="K67" s="12" t="s">
        <v>127</v>
      </c>
      <c r="L67" s="132"/>
      <c r="M67" s="89" t="s">
        <v>177</v>
      </c>
      <c r="N67" s="89"/>
      <c r="O67" s="89"/>
      <c r="P67" s="89"/>
      <c r="Q67" s="89"/>
      <c r="R67" s="88">
        <f>IFERROR(VLOOKUP($M67,'Apoio 2'!$B$35:$D$43,2,FALSE),"")</f>
        <v>1.35</v>
      </c>
      <c r="S67" s="88">
        <f>IFERROR(VLOOKUP($M67,'Apoio 2'!$B$35:$D$43,3,FALSE),"")</f>
        <v>2.7</v>
      </c>
      <c r="T67" s="88" t="str">
        <f>IFERROR(VLOOKUP($N67,'Apoio 2'!$B$35:$D$43,2,FALSE),"")</f>
        <v/>
      </c>
      <c r="U67" s="88" t="str">
        <f>IFERROR(VLOOKUP($N67,'Apoio 2'!$B$35:$D$43,3,FALSE),"")</f>
        <v/>
      </c>
      <c r="V67" s="88" t="str">
        <f>IFERROR(VLOOKUP($O67,'Apoio 2'!$B$35:$D$43,2,FALSE),"")</f>
        <v/>
      </c>
      <c r="W67" s="88" t="str">
        <f>IFERROR(VLOOKUP($O67,'Apoio 2'!$B$35:$D$43,3,FALSE),"")</f>
        <v/>
      </c>
      <c r="X67" s="88" t="str">
        <f>IFERROR(VLOOKUP($P67,'Apoio 2'!$B$35:$D$43,2,FALSE),"")</f>
        <v/>
      </c>
      <c r="Y67" s="88" t="str">
        <f>IFERROR(VLOOKUP($P67,'Apoio 2'!$B$35:$D$43,3,FALSE),"")</f>
        <v/>
      </c>
      <c r="Z67" s="88" t="str">
        <f>IFERROR(VLOOKUP($Q67,'Apoio 2'!$B$35:$D$43,2,FALSE),"")</f>
        <v/>
      </c>
      <c r="AA67" s="88" t="str">
        <f>IFERROR(VLOOKUP($Q67,'Apoio 2'!$B$35:$D$43,3,FALSE),"")</f>
        <v/>
      </c>
      <c r="AB67" s="87"/>
      <c r="AD67" s="222"/>
    </row>
    <row r="68" spans="1:30" ht="63" x14ac:dyDescent="0.25">
      <c r="A68" s="43" t="s">
        <v>224</v>
      </c>
      <c r="B68" s="40" t="s">
        <v>1</v>
      </c>
      <c r="C68" s="40" t="s">
        <v>108</v>
      </c>
      <c r="D68" s="42" t="s">
        <v>75</v>
      </c>
      <c r="E68" s="24" t="s">
        <v>709</v>
      </c>
      <c r="F68" s="24" t="s">
        <v>708</v>
      </c>
      <c r="G68" s="126" t="s">
        <v>573</v>
      </c>
      <c r="H68" s="124" t="s">
        <v>420</v>
      </c>
      <c r="I68" s="222" t="s">
        <v>556</v>
      </c>
      <c r="J68" s="137" t="s">
        <v>463</v>
      </c>
      <c r="K68" s="136" t="s">
        <v>76</v>
      </c>
      <c r="L68" s="132"/>
      <c r="M68" s="89" t="s">
        <v>174</v>
      </c>
      <c r="N68" s="140" t="s">
        <v>180</v>
      </c>
      <c r="O68" s="89"/>
      <c r="P68" s="89"/>
      <c r="Q68" s="89"/>
      <c r="R68" s="88">
        <f>IFERROR(VLOOKUP($M68,'Apoio 2'!$B$35:$D$43,2,FALSE),"")</f>
        <v>2</v>
      </c>
      <c r="S68" s="88">
        <f>IFERROR(VLOOKUP($M68,'Apoio 2'!$B$35:$D$43,3,FALSE),"")</f>
        <v>2.2999999999999998</v>
      </c>
      <c r="T68" s="88">
        <f>IFERROR(VLOOKUP($N68,'Apoio 2'!$B$35:$D$43,2,FALSE),"")</f>
        <v>0.85</v>
      </c>
      <c r="U68" s="88">
        <f>IFERROR(VLOOKUP($N68,'Apoio 2'!$B$35:$D$43,3,FALSE),"")</f>
        <v>3</v>
      </c>
      <c r="V68" s="88" t="str">
        <f>IFERROR(VLOOKUP($O68,'Apoio 2'!$B$35:$D$43,2,FALSE),"")</f>
        <v/>
      </c>
      <c r="W68" s="88" t="str">
        <f>IFERROR(VLOOKUP($O68,'Apoio 2'!$B$35:$D$43,3,FALSE),"")</f>
        <v/>
      </c>
      <c r="X68" s="88" t="str">
        <f>IFERROR(VLOOKUP($P68,'Apoio 2'!$B$35:$D$43,2,FALSE),"")</f>
        <v/>
      </c>
      <c r="Y68" s="88" t="str">
        <f>IFERROR(VLOOKUP($P68,'Apoio 2'!$B$35:$D$43,3,FALSE),"")</f>
        <v/>
      </c>
      <c r="Z68" s="88" t="str">
        <f>IFERROR(VLOOKUP($Q68,'Apoio 2'!$B$35:$D$43,2,FALSE),"")</f>
        <v/>
      </c>
      <c r="AA68" s="88" t="str">
        <f>IFERROR(VLOOKUP($Q68,'Apoio 2'!$B$35:$D$43,3,FALSE),"")</f>
        <v/>
      </c>
      <c r="AB68" s="87"/>
      <c r="AD68" s="222"/>
    </row>
    <row r="69" spans="1:30" ht="189" x14ac:dyDescent="0.25">
      <c r="A69" s="101" t="s">
        <v>733</v>
      </c>
      <c r="B69" s="40" t="s">
        <v>1</v>
      </c>
      <c r="C69" s="40" t="s">
        <v>108</v>
      </c>
      <c r="D69" s="43" t="s">
        <v>3</v>
      </c>
      <c r="E69" s="24" t="s">
        <v>732</v>
      </c>
      <c r="F69" s="24" t="s">
        <v>635</v>
      </c>
      <c r="G69" s="126" t="s">
        <v>636</v>
      </c>
      <c r="H69" s="124" t="s">
        <v>420</v>
      </c>
      <c r="I69" s="222" t="s">
        <v>556</v>
      </c>
      <c r="J69" s="137" t="s">
        <v>637</v>
      </c>
      <c r="K69" s="157" t="s">
        <v>736</v>
      </c>
      <c r="L69" s="132"/>
      <c r="M69" s="89" t="s">
        <v>174</v>
      </c>
      <c r="N69" s="89"/>
      <c r="O69" s="89"/>
      <c r="P69" s="140" t="s">
        <v>180</v>
      </c>
      <c r="Q69" s="89"/>
      <c r="R69" s="88">
        <f>IFERROR(VLOOKUP($M69,'Apoio 2'!$B$35:$D$43,2,FALSE),"")</f>
        <v>2</v>
      </c>
      <c r="S69" s="88">
        <f>IFERROR(VLOOKUP($M69,'Apoio 2'!$B$35:$D$43,3,FALSE),"")</f>
        <v>2.2999999999999998</v>
      </c>
      <c r="T69" s="88" t="str">
        <f>IFERROR(VLOOKUP($N69,'Apoio 2'!$B$35:$D$43,2,FALSE),"")</f>
        <v/>
      </c>
      <c r="U69" s="88" t="str">
        <f>IFERROR(VLOOKUP($N69,'Apoio 2'!$B$35:$D$43,3,FALSE),"")</f>
        <v/>
      </c>
      <c r="V69" s="88" t="str">
        <f>IFERROR(VLOOKUP($O69,'Apoio 2'!$B$35:$D$43,2,FALSE),"")</f>
        <v/>
      </c>
      <c r="W69" s="88" t="str">
        <f>IFERROR(VLOOKUP($O69,'Apoio 2'!$B$35:$D$43,3,FALSE),"")</f>
        <v/>
      </c>
      <c r="X69" s="88">
        <f>IFERROR(VLOOKUP($P69,'Apoio 2'!$B$35:$D$43,2,FALSE),"")</f>
        <v>0.85</v>
      </c>
      <c r="Y69" s="88">
        <f>IFERROR(VLOOKUP($P69,'Apoio 2'!$B$35:$D$43,3,FALSE),"")</f>
        <v>3</v>
      </c>
      <c r="Z69" s="88" t="str">
        <f>IFERROR(VLOOKUP($Q69,'Apoio 2'!$B$35:$D$43,2,FALSE),"")</f>
        <v/>
      </c>
      <c r="AA69" s="88" t="str">
        <f>IFERROR(VLOOKUP($Q69,'Apoio 2'!$B$35:$D$43,3,FALSE),"")</f>
        <v/>
      </c>
      <c r="AB69" s="87"/>
      <c r="AD69" s="222"/>
    </row>
    <row r="70" spans="1:30" ht="63" x14ac:dyDescent="0.25">
      <c r="A70" s="101" t="s">
        <v>225</v>
      </c>
      <c r="B70" s="40" t="s">
        <v>1</v>
      </c>
      <c r="C70" s="40" t="s">
        <v>108</v>
      </c>
      <c r="D70" s="43" t="s">
        <v>80</v>
      </c>
      <c r="E70" s="24" t="s">
        <v>510</v>
      </c>
      <c r="F70" s="144" t="s">
        <v>511</v>
      </c>
      <c r="G70" s="126" t="s">
        <v>572</v>
      </c>
      <c r="H70" s="124" t="s">
        <v>420</v>
      </c>
      <c r="I70" s="222" t="s">
        <v>556</v>
      </c>
      <c r="J70" s="137" t="s">
        <v>463</v>
      </c>
      <c r="K70" s="12" t="s">
        <v>84</v>
      </c>
      <c r="L70" s="132"/>
      <c r="M70" s="89" t="s">
        <v>174</v>
      </c>
      <c r="N70" s="89"/>
      <c r="O70" s="89"/>
      <c r="P70" s="89"/>
      <c r="Q70" s="89"/>
      <c r="R70" s="88">
        <f>IFERROR(VLOOKUP($M70,'Apoio 2'!$B$35:$D$43,2,FALSE),"")</f>
        <v>2</v>
      </c>
      <c r="S70" s="88">
        <f>IFERROR(VLOOKUP($M70,'Apoio 2'!$B$35:$D$43,3,FALSE),"")</f>
        <v>2.2999999999999998</v>
      </c>
      <c r="T70" s="88" t="str">
        <f>IFERROR(VLOOKUP($N70,'Apoio 2'!$B$35:$D$43,2,FALSE),"")</f>
        <v/>
      </c>
      <c r="U70" s="88" t="str">
        <f>IFERROR(VLOOKUP($N70,'Apoio 2'!$B$35:$D$43,3,FALSE),"")</f>
        <v/>
      </c>
      <c r="V70" s="88" t="str">
        <f>IFERROR(VLOOKUP($O70,'Apoio 2'!$B$35:$D$43,2,FALSE),"")</f>
        <v/>
      </c>
      <c r="W70" s="88" t="str">
        <f>IFERROR(VLOOKUP($O70,'Apoio 2'!$B$35:$D$43,3,FALSE),"")</f>
        <v/>
      </c>
      <c r="X70" s="88" t="str">
        <f>IFERROR(VLOOKUP($P70,'Apoio 2'!$B$35:$D$43,2,FALSE),"")</f>
        <v/>
      </c>
      <c r="Y70" s="88" t="str">
        <f>IFERROR(VLOOKUP($P70,'Apoio 2'!$B$35:$D$43,3,FALSE),"")</f>
        <v/>
      </c>
      <c r="Z70" s="88" t="str">
        <f>IFERROR(VLOOKUP($Q70,'Apoio 2'!$B$35:$D$43,2,FALSE),"")</f>
        <v/>
      </c>
      <c r="AA70" s="88" t="str">
        <f>IFERROR(VLOOKUP($Q70,'Apoio 2'!$B$35:$D$43,3,FALSE),"")</f>
        <v/>
      </c>
      <c r="AB70" s="87"/>
      <c r="AD70" s="222"/>
    </row>
    <row r="71" spans="1:30" ht="63" x14ac:dyDescent="0.25">
      <c r="A71" s="42" t="s">
        <v>226</v>
      </c>
      <c r="B71" s="40" t="s">
        <v>1</v>
      </c>
      <c r="C71" s="40" t="s">
        <v>108</v>
      </c>
      <c r="D71" s="42" t="s">
        <v>75</v>
      </c>
      <c r="E71" s="24" t="s">
        <v>512</v>
      </c>
      <c r="F71" s="144" t="s">
        <v>513</v>
      </c>
      <c r="G71" s="145" t="s">
        <v>568</v>
      </c>
      <c r="H71" s="124" t="s">
        <v>420</v>
      </c>
      <c r="I71" s="222" t="s">
        <v>556</v>
      </c>
      <c r="J71" s="137" t="s">
        <v>463</v>
      </c>
      <c r="K71" s="12" t="s">
        <v>76</v>
      </c>
      <c r="L71" s="132"/>
      <c r="M71" s="89" t="s">
        <v>174</v>
      </c>
      <c r="N71" s="89"/>
      <c r="O71" s="89"/>
      <c r="P71" s="89"/>
      <c r="Q71" s="89"/>
      <c r="R71" s="88">
        <f>IFERROR(VLOOKUP($M71,'Apoio 2'!$B$35:$D$43,2,FALSE),"")</f>
        <v>2</v>
      </c>
      <c r="S71" s="88">
        <f>IFERROR(VLOOKUP($M71,'Apoio 2'!$B$35:$D$43,3,FALSE),"")</f>
        <v>2.2999999999999998</v>
      </c>
      <c r="T71" s="88" t="str">
        <f>IFERROR(VLOOKUP($N71,'Apoio 2'!$B$35:$D$43,2,FALSE),"")</f>
        <v/>
      </c>
      <c r="U71" s="88" t="str">
        <f>IFERROR(VLOOKUP($N71,'Apoio 2'!$B$35:$D$43,3,FALSE),"")</f>
        <v/>
      </c>
      <c r="V71" s="88" t="str">
        <f>IFERROR(VLOOKUP($O71,'Apoio 2'!$B$35:$D$43,2,FALSE),"")</f>
        <v/>
      </c>
      <c r="W71" s="88" t="str">
        <f>IFERROR(VLOOKUP($O71,'Apoio 2'!$B$35:$D$43,3,FALSE),"")</f>
        <v/>
      </c>
      <c r="X71" s="88" t="str">
        <f>IFERROR(VLOOKUP($P71,'Apoio 2'!$B$35:$D$43,2,FALSE),"")</f>
        <v/>
      </c>
      <c r="Y71" s="88" t="str">
        <f>IFERROR(VLOOKUP($P71,'Apoio 2'!$B$35:$D$43,3,FALSE),"")</f>
        <v/>
      </c>
      <c r="Z71" s="88" t="str">
        <f>IFERROR(VLOOKUP($Q71,'Apoio 2'!$B$35:$D$43,2,FALSE),"")</f>
        <v/>
      </c>
      <c r="AA71" s="88" t="str">
        <f>IFERROR(VLOOKUP($Q71,'Apoio 2'!$B$35:$D$43,3,FALSE),"")</f>
        <v/>
      </c>
      <c r="AB71" s="87"/>
      <c r="AD71" s="222"/>
    </row>
    <row r="72" spans="1:30" ht="150" x14ac:dyDescent="0.25">
      <c r="A72" s="101" t="s">
        <v>442</v>
      </c>
      <c r="B72" s="40" t="s">
        <v>9</v>
      </c>
      <c r="C72" s="40" t="s">
        <v>118</v>
      </c>
      <c r="D72" s="101" t="s">
        <v>116</v>
      </c>
      <c r="E72" s="24" t="s">
        <v>128</v>
      </c>
      <c r="F72" s="25" t="s">
        <v>79</v>
      </c>
      <c r="G72" s="62" t="s">
        <v>152</v>
      </c>
      <c r="H72" s="124" t="s">
        <v>439</v>
      </c>
      <c r="I72" s="147" t="s">
        <v>129</v>
      </c>
      <c r="J72" s="143" t="s">
        <v>440</v>
      </c>
      <c r="K72" s="18" t="s">
        <v>78</v>
      </c>
      <c r="L72" s="132"/>
      <c r="M72" s="89" t="s">
        <v>179</v>
      </c>
      <c r="N72" s="89"/>
      <c r="O72" s="89"/>
      <c r="P72" s="89"/>
      <c r="Q72" s="89"/>
      <c r="R72" s="88">
        <f>IFERROR(VLOOKUP($M72,'Apoio 2'!$B$35:$D$43,2,FALSE),"")</f>
        <v>2.5499999999999998</v>
      </c>
      <c r="S72" s="88">
        <f>IFERROR(VLOOKUP($M72,'Apoio 2'!$B$35:$D$43,3,FALSE),"")</f>
        <v>0.95</v>
      </c>
      <c r="T72" s="88" t="str">
        <f>IFERROR(VLOOKUP($N72,'Apoio 2'!$B$35:$D$43,2,FALSE),"")</f>
        <v/>
      </c>
      <c r="U72" s="88" t="str">
        <f>IFERROR(VLOOKUP($N72,'Apoio 2'!$B$35:$D$43,3,FALSE),"")</f>
        <v/>
      </c>
      <c r="V72" s="88" t="str">
        <f>IFERROR(VLOOKUP($O72,'Apoio 2'!$B$35:$D$43,2,FALSE),"")</f>
        <v/>
      </c>
      <c r="W72" s="88" t="str">
        <f>IFERROR(VLOOKUP($O72,'Apoio 2'!$B$35:$D$43,3,FALSE),"")</f>
        <v/>
      </c>
      <c r="X72" s="88" t="str">
        <f>IFERROR(VLOOKUP($P72,'Apoio 2'!$B$35:$D$43,2,FALSE),"")</f>
        <v/>
      </c>
      <c r="Y72" s="88" t="str">
        <f>IFERROR(VLOOKUP($P72,'Apoio 2'!$B$35:$D$43,3,FALSE),"")</f>
        <v/>
      </c>
      <c r="Z72" s="88" t="str">
        <f>IFERROR(VLOOKUP($Q72,'Apoio 2'!$B$35:$D$43,2,FALSE),"")</f>
        <v/>
      </c>
      <c r="AA72" s="88" t="str">
        <f>IFERROR(VLOOKUP($Q72,'Apoio 2'!$B$35:$D$43,3,FALSE),"")</f>
        <v/>
      </c>
      <c r="AB72" s="87"/>
      <c r="AD72" s="226" t="s">
        <v>581</v>
      </c>
    </row>
    <row r="73" spans="1:30" ht="63" x14ac:dyDescent="0.25">
      <c r="A73" s="42" t="s">
        <v>227</v>
      </c>
      <c r="B73" s="40" t="s">
        <v>1</v>
      </c>
      <c r="C73" s="40" t="s">
        <v>108</v>
      </c>
      <c r="D73" s="42" t="s">
        <v>75</v>
      </c>
      <c r="E73" s="24" t="s">
        <v>514</v>
      </c>
      <c r="F73" s="144" t="s">
        <v>515</v>
      </c>
      <c r="G73" s="126" t="s">
        <v>569</v>
      </c>
      <c r="H73" s="124" t="s">
        <v>420</v>
      </c>
      <c r="I73" s="222" t="s">
        <v>556</v>
      </c>
      <c r="J73" s="137" t="s">
        <v>463</v>
      </c>
      <c r="K73" s="12" t="s">
        <v>76</v>
      </c>
      <c r="L73" s="132"/>
      <c r="M73" s="89" t="s">
        <v>174</v>
      </c>
      <c r="N73" s="89"/>
      <c r="O73" s="89"/>
      <c r="P73" s="89"/>
      <c r="Q73" s="89"/>
      <c r="R73" s="88">
        <f>IFERROR(VLOOKUP($M73,'Apoio 2'!$B$35:$D$43,2,FALSE),"")</f>
        <v>2</v>
      </c>
      <c r="S73" s="88">
        <f>IFERROR(VLOOKUP($M73,'Apoio 2'!$B$35:$D$43,3,FALSE),"")</f>
        <v>2.2999999999999998</v>
      </c>
      <c r="T73" s="88" t="str">
        <f>IFERROR(VLOOKUP($N73,'Apoio 2'!$B$35:$D$43,2,FALSE),"")</f>
        <v/>
      </c>
      <c r="U73" s="88" t="str">
        <f>IFERROR(VLOOKUP($N73,'Apoio 2'!$B$35:$D$43,3,FALSE),"")</f>
        <v/>
      </c>
      <c r="V73" s="88" t="str">
        <f>IFERROR(VLOOKUP($O73,'Apoio 2'!$B$35:$D$43,2,FALSE),"")</f>
        <v/>
      </c>
      <c r="W73" s="88" t="str">
        <f>IFERROR(VLOOKUP($O73,'Apoio 2'!$B$35:$D$43,3,FALSE),"")</f>
        <v/>
      </c>
      <c r="X73" s="88" t="str">
        <f>IFERROR(VLOOKUP($P73,'Apoio 2'!$B$35:$D$43,2,FALSE),"")</f>
        <v/>
      </c>
      <c r="Y73" s="88" t="str">
        <f>IFERROR(VLOOKUP($P73,'Apoio 2'!$B$35:$D$43,3,FALSE),"")</f>
        <v/>
      </c>
      <c r="Z73" s="88" t="str">
        <f>IFERROR(VLOOKUP($Q73,'Apoio 2'!$B$35:$D$43,2,FALSE),"")</f>
        <v/>
      </c>
      <c r="AA73" s="88" t="str">
        <f>IFERROR(VLOOKUP($Q73,'Apoio 2'!$B$35:$D$43,3,FALSE),"")</f>
        <v/>
      </c>
      <c r="AB73" s="87"/>
      <c r="AD73" s="222"/>
    </row>
    <row r="74" spans="1:30" ht="78.75" x14ac:dyDescent="0.25">
      <c r="A74" s="129" t="s">
        <v>468</v>
      </c>
      <c r="B74" s="29" t="s">
        <v>1</v>
      </c>
      <c r="C74" s="29" t="s">
        <v>108</v>
      </c>
      <c r="D74" s="252" t="s">
        <v>2</v>
      </c>
      <c r="E74" s="30" t="s">
        <v>745</v>
      </c>
      <c r="F74" s="31" t="s">
        <v>744</v>
      </c>
      <c r="G74" s="156" t="s">
        <v>508</v>
      </c>
      <c r="H74" s="124" t="s">
        <v>420</v>
      </c>
      <c r="I74" s="222" t="s">
        <v>556</v>
      </c>
      <c r="J74" s="137" t="s">
        <v>469</v>
      </c>
      <c r="K74" s="15" t="s">
        <v>690</v>
      </c>
      <c r="L74" s="132"/>
      <c r="M74" s="89" t="s">
        <v>174</v>
      </c>
      <c r="N74" s="89"/>
      <c r="O74" s="89"/>
      <c r="P74" s="89"/>
      <c r="Q74" s="89"/>
      <c r="R74" s="88">
        <f>IFERROR(VLOOKUP($M74,'Apoio 2'!$B$35:$D$43,2,FALSE),"")</f>
        <v>2</v>
      </c>
      <c r="S74" s="88">
        <f>IFERROR(VLOOKUP($M74,'Apoio 2'!$B$35:$D$43,3,FALSE),"")</f>
        <v>2.2999999999999998</v>
      </c>
      <c r="T74" s="88" t="str">
        <f>IFERROR(VLOOKUP($N74,'Apoio 2'!$B$35:$D$43,2,FALSE),"")</f>
        <v/>
      </c>
      <c r="U74" s="88" t="str">
        <f>IFERROR(VLOOKUP($N74,'Apoio 2'!$B$35:$D$43,3,FALSE),"")</f>
        <v/>
      </c>
      <c r="V74" s="88" t="str">
        <f>IFERROR(VLOOKUP($O74,'Apoio 2'!$B$35:$D$43,2,FALSE),"")</f>
        <v/>
      </c>
      <c r="W74" s="88" t="str">
        <f>IFERROR(VLOOKUP($O74,'Apoio 2'!$B$35:$D$43,3,FALSE),"")</f>
        <v/>
      </c>
      <c r="X74" s="88" t="str">
        <f>IFERROR(VLOOKUP($P74,'Apoio 2'!$B$35:$D$43,2,FALSE),"")</f>
        <v/>
      </c>
      <c r="Y74" s="88" t="str">
        <f>IFERROR(VLOOKUP($P74,'Apoio 2'!$B$35:$D$43,3,FALSE),"")</f>
        <v/>
      </c>
      <c r="Z74" s="88" t="str">
        <f>IFERROR(VLOOKUP($Q74,'Apoio 2'!$B$35:$D$43,2,FALSE),"")</f>
        <v/>
      </c>
      <c r="AA74" s="88" t="str">
        <f>IFERROR(VLOOKUP($Q74,'Apoio 2'!$B$35:$D$43,3,FALSE),"")</f>
        <v/>
      </c>
      <c r="AB74" s="87"/>
      <c r="AD74" s="222"/>
    </row>
    <row r="75" spans="1:30" ht="63" x14ac:dyDescent="0.25">
      <c r="A75" s="43" t="s">
        <v>228</v>
      </c>
      <c r="B75" s="40" t="s">
        <v>9</v>
      </c>
      <c r="C75" s="44" t="s">
        <v>108</v>
      </c>
      <c r="D75" s="101" t="s">
        <v>114</v>
      </c>
      <c r="E75" s="23" t="s">
        <v>64</v>
      </c>
      <c r="F75" s="247" t="s">
        <v>748</v>
      </c>
      <c r="G75" s="41" t="s">
        <v>63</v>
      </c>
      <c r="H75" s="124" t="s">
        <v>439</v>
      </c>
      <c r="I75" s="222" t="s">
        <v>556</v>
      </c>
      <c r="J75" s="137" t="s">
        <v>768</v>
      </c>
      <c r="K75" s="139" t="s">
        <v>93</v>
      </c>
      <c r="L75" s="132"/>
      <c r="M75" s="89" t="s">
        <v>177</v>
      </c>
      <c r="N75" s="89"/>
      <c r="O75" s="89"/>
      <c r="P75" s="89"/>
      <c r="Q75" s="89"/>
      <c r="R75" s="88">
        <f>IFERROR(VLOOKUP($M75,'Apoio 2'!$B$35:$D$43,2,FALSE),"")</f>
        <v>1.35</v>
      </c>
      <c r="S75" s="88">
        <f>IFERROR(VLOOKUP($M75,'Apoio 2'!$B$35:$D$43,3,FALSE),"")</f>
        <v>2.7</v>
      </c>
      <c r="T75" s="88" t="str">
        <f>IFERROR(VLOOKUP($N75,'Apoio 2'!$B$35:$D$43,2,FALSE),"")</f>
        <v/>
      </c>
      <c r="U75" s="88" t="str">
        <f>IFERROR(VLOOKUP($N75,'Apoio 2'!$B$35:$D$43,3,FALSE),"")</f>
        <v/>
      </c>
      <c r="V75" s="88" t="str">
        <f>IFERROR(VLOOKUP($O75,'Apoio 2'!$B$35:$D$43,2,FALSE),"")</f>
        <v/>
      </c>
      <c r="W75" s="88" t="str">
        <f>IFERROR(VLOOKUP($O75,'Apoio 2'!$B$35:$D$43,3,FALSE),"")</f>
        <v/>
      </c>
      <c r="X75" s="88" t="str">
        <f>IFERROR(VLOOKUP($P75,'Apoio 2'!$B$35:$D$43,2,FALSE),"")</f>
        <v/>
      </c>
      <c r="Y75" s="88" t="str">
        <f>IFERROR(VLOOKUP($P75,'Apoio 2'!$B$35:$D$43,3,FALSE),"")</f>
        <v/>
      </c>
      <c r="Z75" s="88" t="str">
        <f>IFERROR(VLOOKUP($Q75,'Apoio 2'!$B$35:$D$43,2,FALSE),"")</f>
        <v/>
      </c>
      <c r="AA75" s="88" t="str">
        <f>IFERROR(VLOOKUP($Q75,'Apoio 2'!$B$35:$D$43,3,FALSE),"")</f>
        <v/>
      </c>
      <c r="AB75" s="87"/>
      <c r="AD75" s="222"/>
    </row>
    <row r="76" spans="1:30" ht="126" x14ac:dyDescent="0.25">
      <c r="A76" s="101" t="s">
        <v>229</v>
      </c>
      <c r="B76" s="154" t="s">
        <v>9</v>
      </c>
      <c r="C76" s="155" t="s">
        <v>0</v>
      </c>
      <c r="D76" s="129" t="s">
        <v>114</v>
      </c>
      <c r="E76" s="46" t="s">
        <v>64</v>
      </c>
      <c r="F76" s="247" t="s">
        <v>711</v>
      </c>
      <c r="G76" s="156" t="s">
        <v>63</v>
      </c>
      <c r="H76" s="124" t="s">
        <v>439</v>
      </c>
      <c r="I76" s="131" t="s">
        <v>433</v>
      </c>
      <c r="J76" s="138" t="s">
        <v>769</v>
      </c>
      <c r="K76" s="136" t="s">
        <v>435</v>
      </c>
      <c r="L76" s="152"/>
      <c r="M76" s="140" t="s">
        <v>178</v>
      </c>
      <c r="N76" s="140"/>
      <c r="O76" s="140"/>
      <c r="P76" s="89"/>
      <c r="Q76" s="89"/>
      <c r="R76" s="88">
        <f>IFERROR(VLOOKUP($M76,'Apoio 2'!$B$35:$D$43,2,FALSE),"")</f>
        <v>3.6</v>
      </c>
      <c r="S76" s="88">
        <f>IFERROR(VLOOKUP($M76,'Apoio 2'!$B$35:$D$43,3,FALSE),"")</f>
        <v>2.7</v>
      </c>
      <c r="T76" s="88" t="str">
        <f>IFERROR(VLOOKUP($N76,'Apoio 2'!$B$35:$D$43,2,FALSE),"")</f>
        <v/>
      </c>
      <c r="U76" s="88" t="str">
        <f>IFERROR(VLOOKUP($N76,'Apoio 2'!$B$35:$D$43,3,FALSE),"")</f>
        <v/>
      </c>
      <c r="V76" s="88" t="str">
        <f>IFERROR(VLOOKUP($O76,'Apoio 2'!$B$35:$D$43,2,FALSE),"")</f>
        <v/>
      </c>
      <c r="W76" s="88" t="str">
        <f>IFERROR(VLOOKUP($O76,'Apoio 2'!$B$35:$D$43,3,FALSE),"")</f>
        <v/>
      </c>
      <c r="X76" s="88" t="str">
        <f>IFERROR(VLOOKUP($P76,'Apoio 2'!$B$35:$D$43,2,FALSE),"")</f>
        <v/>
      </c>
      <c r="Y76" s="88" t="str">
        <f>IFERROR(VLOOKUP($P76,'Apoio 2'!$B$35:$D$43,3,FALSE),"")</f>
        <v/>
      </c>
      <c r="Z76" s="88" t="str">
        <f>IFERROR(VLOOKUP($Q76,'Apoio 2'!$B$35:$D$43,2,FALSE),"")</f>
        <v/>
      </c>
      <c r="AA76" s="88" t="str">
        <f>IFERROR(VLOOKUP($Q76,'Apoio 2'!$B$35:$D$43,3,FALSE),"")</f>
        <v/>
      </c>
      <c r="AB76" s="87"/>
      <c r="AD76" s="131"/>
    </row>
    <row r="77" spans="1:30" ht="150" x14ac:dyDescent="0.25">
      <c r="A77" s="101" t="s">
        <v>80</v>
      </c>
      <c r="B77" s="40" t="s">
        <v>9</v>
      </c>
      <c r="C77" s="40" t="s">
        <v>108</v>
      </c>
      <c r="D77" s="42" t="s">
        <v>80</v>
      </c>
      <c r="E77" s="45" t="s">
        <v>161</v>
      </c>
      <c r="F77" s="163" t="s">
        <v>712</v>
      </c>
      <c r="G77" s="62" t="s">
        <v>152</v>
      </c>
      <c r="H77" s="124" t="s">
        <v>439</v>
      </c>
      <c r="I77" s="124" t="s">
        <v>591</v>
      </c>
      <c r="J77" s="137" t="s">
        <v>464</v>
      </c>
      <c r="K77" s="157" t="s">
        <v>465</v>
      </c>
      <c r="L77" s="132"/>
      <c r="M77" s="89" t="s">
        <v>177</v>
      </c>
      <c r="N77" s="89" t="s">
        <v>174</v>
      </c>
      <c r="O77" s="140" t="s">
        <v>180</v>
      </c>
      <c r="P77" s="89"/>
      <c r="Q77" s="89"/>
      <c r="R77" s="88">
        <f>IFERROR(VLOOKUP($M77,'Apoio 2'!$B$35:$D$43,2,FALSE),"")</f>
        <v>1.35</v>
      </c>
      <c r="S77" s="88">
        <f>IFERROR(VLOOKUP($M77,'Apoio 2'!$B$35:$D$43,3,FALSE),"")</f>
        <v>2.7</v>
      </c>
      <c r="T77" s="88">
        <f>IFERROR(VLOOKUP($N77,'Apoio 2'!$B$35:$D$43,2,FALSE),"")</f>
        <v>2</v>
      </c>
      <c r="U77" s="88">
        <f>IFERROR(VLOOKUP($N77,'Apoio 2'!$B$35:$D$43,3,FALSE),"")</f>
        <v>2.2999999999999998</v>
      </c>
      <c r="V77" s="88">
        <f>IFERROR(VLOOKUP($O77,'Apoio 2'!$B$35:$D$43,2,FALSE),"")</f>
        <v>0.85</v>
      </c>
      <c r="W77" s="88">
        <f>IFERROR(VLOOKUP($O77,'Apoio 2'!$B$35:$D$43,3,FALSE),"")</f>
        <v>3</v>
      </c>
      <c r="X77" s="88" t="str">
        <f>IFERROR(VLOOKUP($P77,'Apoio 2'!$B$35:$D$43,2,FALSE),"")</f>
        <v/>
      </c>
      <c r="Y77" s="88" t="str">
        <f>IFERROR(VLOOKUP($P77,'Apoio 2'!$B$35:$D$43,3,FALSE),"")</f>
        <v/>
      </c>
      <c r="Z77" s="88" t="str">
        <f>IFERROR(VLOOKUP($Q77,'Apoio 2'!$B$35:$D$43,2,FALSE),"")</f>
        <v/>
      </c>
      <c r="AA77" s="88" t="str">
        <f>IFERROR(VLOOKUP($Q77,'Apoio 2'!$B$35:$D$43,3,FALSE),"")</f>
        <v/>
      </c>
      <c r="AB77" s="87"/>
      <c r="AD77" s="224" t="s">
        <v>585</v>
      </c>
    </row>
    <row r="78" spans="1:30" ht="126" x14ac:dyDescent="0.25">
      <c r="A78" s="42" t="s">
        <v>230</v>
      </c>
      <c r="B78" s="40" t="s">
        <v>1</v>
      </c>
      <c r="C78" s="40" t="s">
        <v>108</v>
      </c>
      <c r="D78" s="42" t="s">
        <v>2</v>
      </c>
      <c r="E78" s="45" t="s">
        <v>746</v>
      </c>
      <c r="F78" s="163" t="s">
        <v>553</v>
      </c>
      <c r="G78" s="17" t="s">
        <v>173</v>
      </c>
      <c r="H78" s="130" t="s">
        <v>420</v>
      </c>
      <c r="I78" s="222" t="s">
        <v>556</v>
      </c>
      <c r="J78" s="138" t="s">
        <v>770</v>
      </c>
      <c r="K78" s="136" t="s">
        <v>470</v>
      </c>
      <c r="L78" s="132"/>
      <c r="M78" s="89" t="s">
        <v>174</v>
      </c>
      <c r="N78" s="89"/>
      <c r="O78" s="89"/>
      <c r="P78" s="89"/>
      <c r="Q78" s="89"/>
      <c r="R78" s="88">
        <f>IFERROR(VLOOKUP($M78,'Apoio 2'!$B$35:$D$43,2,FALSE),"")</f>
        <v>2</v>
      </c>
      <c r="S78" s="88">
        <f>IFERROR(VLOOKUP($M78,'Apoio 2'!$B$35:$D$43,3,FALSE),"")</f>
        <v>2.2999999999999998</v>
      </c>
      <c r="T78" s="88" t="str">
        <f>IFERROR(VLOOKUP($N78,'Apoio 2'!$B$35:$D$43,2,FALSE),"")</f>
        <v/>
      </c>
      <c r="U78" s="88" t="str">
        <f>IFERROR(VLOOKUP($N78,'Apoio 2'!$B$35:$D$43,3,FALSE),"")</f>
        <v/>
      </c>
      <c r="V78" s="88" t="str">
        <f>IFERROR(VLOOKUP($O78,'Apoio 2'!$B$35:$D$43,2,FALSE),"")</f>
        <v/>
      </c>
      <c r="W78" s="88" t="str">
        <f>IFERROR(VLOOKUP($O78,'Apoio 2'!$B$35:$D$43,3,FALSE),"")</f>
        <v/>
      </c>
      <c r="X78" s="88" t="str">
        <f>IFERROR(VLOOKUP($P78,'Apoio 2'!$B$35:$D$43,2,FALSE),"")</f>
        <v/>
      </c>
      <c r="Y78" s="88" t="str">
        <f>IFERROR(VLOOKUP($P78,'Apoio 2'!$B$35:$D$43,3,FALSE),"")</f>
        <v/>
      </c>
      <c r="Z78" s="88" t="str">
        <f>IFERROR(VLOOKUP($Q78,'Apoio 2'!$B$35:$D$43,2,FALSE),"")</f>
        <v/>
      </c>
      <c r="AA78" s="88" t="str">
        <f>IFERROR(VLOOKUP($Q78,'Apoio 2'!$B$35:$D$43,3,FALSE),"")</f>
        <v/>
      </c>
      <c r="AB78" s="87"/>
      <c r="AD78" s="222"/>
    </row>
    <row r="79" spans="1:30" ht="173.25" x14ac:dyDescent="0.25">
      <c r="A79" s="101" t="s">
        <v>644</v>
      </c>
      <c r="B79" s="148" t="s">
        <v>1</v>
      </c>
      <c r="C79" s="153" t="s">
        <v>0</v>
      </c>
      <c r="D79" s="43" t="s">
        <v>2</v>
      </c>
      <c r="E79" s="45" t="s">
        <v>554</v>
      </c>
      <c r="F79" s="39" t="s">
        <v>645</v>
      </c>
      <c r="G79" s="126" t="s">
        <v>575</v>
      </c>
      <c r="H79" s="124" t="s">
        <v>420</v>
      </c>
      <c r="I79" s="222" t="s">
        <v>556</v>
      </c>
      <c r="J79" s="138" t="s">
        <v>771</v>
      </c>
      <c r="K79" s="136" t="s">
        <v>436</v>
      </c>
      <c r="L79" s="152"/>
      <c r="M79" s="140" t="s">
        <v>175</v>
      </c>
      <c r="N79" s="89" t="s">
        <v>174</v>
      </c>
      <c r="O79" s="140"/>
      <c r="P79" s="89"/>
      <c r="Q79" s="89"/>
      <c r="R79" s="88">
        <f>IFERROR(VLOOKUP($M79,'Apoio 2'!$B$35:$D$43,2,FALSE),"")</f>
        <v>3</v>
      </c>
      <c r="S79" s="88">
        <f>IFERROR(VLOOKUP($M79,'Apoio 2'!$B$35:$D$43,3,FALSE),"")</f>
        <v>2.2999999999999998</v>
      </c>
      <c r="T79" s="88">
        <f>IFERROR(VLOOKUP($N79,'Apoio 2'!$B$35:$D$43,2,FALSE),"")</f>
        <v>2</v>
      </c>
      <c r="U79" s="88">
        <f>IFERROR(VLOOKUP($N79,'Apoio 2'!$B$35:$D$43,3,FALSE),"")</f>
        <v>2.2999999999999998</v>
      </c>
      <c r="V79" s="88" t="str">
        <f>IFERROR(VLOOKUP($O79,'Apoio 2'!$B$35:$D$43,2,FALSE),"")</f>
        <v/>
      </c>
      <c r="W79" s="88" t="str">
        <f>IFERROR(VLOOKUP($O79,'Apoio 2'!$B$35:$D$43,3,FALSE),"")</f>
        <v/>
      </c>
      <c r="X79" s="88" t="str">
        <f>IFERROR(VLOOKUP($P79,'Apoio 2'!$B$35:$D$43,2,FALSE),"")</f>
        <v/>
      </c>
      <c r="Y79" s="88" t="str">
        <f>IFERROR(VLOOKUP($P79,'Apoio 2'!$B$35:$D$43,3,FALSE),"")</f>
        <v/>
      </c>
      <c r="Z79" s="88" t="str">
        <f>IFERROR(VLOOKUP($Q79,'Apoio 2'!$B$35:$D$43,2,FALSE),"")</f>
        <v/>
      </c>
      <c r="AA79" s="88" t="str">
        <f>IFERROR(VLOOKUP($Q79,'Apoio 2'!$B$35:$D$43,3,FALSE),"")</f>
        <v/>
      </c>
      <c r="AB79" s="87"/>
      <c r="AD79" s="222"/>
    </row>
    <row r="80" spans="1:30" ht="157.5" x14ac:dyDescent="0.25">
      <c r="A80" s="60" t="s">
        <v>644</v>
      </c>
      <c r="B80" s="40" t="s">
        <v>1</v>
      </c>
      <c r="C80" s="44" t="s">
        <v>108</v>
      </c>
      <c r="D80" s="43" t="s">
        <v>2</v>
      </c>
      <c r="E80" s="45" t="s">
        <v>554</v>
      </c>
      <c r="F80" s="39" t="s">
        <v>645</v>
      </c>
      <c r="G80" s="126" t="s">
        <v>575</v>
      </c>
      <c r="H80" s="130" t="s">
        <v>420</v>
      </c>
      <c r="I80" s="222" t="s">
        <v>556</v>
      </c>
      <c r="J80" s="138" t="s">
        <v>772</v>
      </c>
      <c r="K80" s="16" t="s">
        <v>747</v>
      </c>
      <c r="L80" s="132"/>
      <c r="M80" s="89" t="s">
        <v>174</v>
      </c>
      <c r="N80" s="140" t="s">
        <v>175</v>
      </c>
      <c r="O80" s="89"/>
      <c r="P80" s="89"/>
      <c r="Q80" s="89"/>
      <c r="R80" s="88">
        <f>IFERROR(VLOOKUP($M80,'Apoio 2'!$B$35:$D$43,2,FALSE),"")</f>
        <v>2</v>
      </c>
      <c r="S80" s="88">
        <f>IFERROR(VLOOKUP($M80,'Apoio 2'!$B$35:$D$43,3,FALSE),"")</f>
        <v>2.2999999999999998</v>
      </c>
      <c r="T80" s="88">
        <f>IFERROR(VLOOKUP($N80,'Apoio 2'!$B$35:$D$43,2,FALSE),"")</f>
        <v>3</v>
      </c>
      <c r="U80" s="88">
        <f>IFERROR(VLOOKUP($N80,'Apoio 2'!$B$35:$D$43,3,FALSE),"")</f>
        <v>2.2999999999999998</v>
      </c>
      <c r="V80" s="88" t="str">
        <f>IFERROR(VLOOKUP($O80,'Apoio 2'!$B$35:$D$43,2,FALSE),"")</f>
        <v/>
      </c>
      <c r="W80" s="88" t="str">
        <f>IFERROR(VLOOKUP($O80,'Apoio 2'!$B$35:$D$43,3,FALSE),"")</f>
        <v/>
      </c>
      <c r="X80" s="88" t="str">
        <f>IFERROR(VLOOKUP($P80,'Apoio 2'!$B$35:$D$43,2,FALSE),"")</f>
        <v/>
      </c>
      <c r="Y80" s="88" t="str">
        <f>IFERROR(VLOOKUP($P80,'Apoio 2'!$B$35:$D$43,3,FALSE),"")</f>
        <v/>
      </c>
      <c r="Z80" s="88" t="str">
        <f>IFERROR(VLOOKUP($Q80,'Apoio 2'!$B$35:$D$43,2,FALSE),"")</f>
        <v/>
      </c>
      <c r="AA80" s="88" t="str">
        <f>IFERROR(VLOOKUP($Q80,'Apoio 2'!$B$35:$D$43,3,FALSE),"")</f>
        <v/>
      </c>
      <c r="AB80" s="87"/>
      <c r="AD80" s="222"/>
    </row>
    <row r="81" spans="1:28" ht="94.5" x14ac:dyDescent="0.25">
      <c r="A81" s="101" t="s">
        <v>777</v>
      </c>
      <c r="B81" s="40" t="s">
        <v>1</v>
      </c>
      <c r="C81" s="148" t="s">
        <v>0</v>
      </c>
      <c r="D81" s="43" t="s">
        <v>3</v>
      </c>
      <c r="E81" s="24" t="s">
        <v>778</v>
      </c>
      <c r="F81" s="248" t="s">
        <v>714</v>
      </c>
      <c r="G81" s="214" t="s">
        <v>616</v>
      </c>
      <c r="H81" s="208" t="s">
        <v>420</v>
      </c>
      <c r="I81" s="222" t="s">
        <v>556</v>
      </c>
      <c r="J81" s="209" t="s">
        <v>542</v>
      </c>
      <c r="K81" s="157" t="s">
        <v>713</v>
      </c>
      <c r="M81" s="89" t="s">
        <v>174</v>
      </c>
      <c r="N81" s="140" t="s">
        <v>175</v>
      </c>
      <c r="O81" s="89"/>
      <c r="P81" s="89"/>
      <c r="Q81" s="89"/>
      <c r="R81" s="88">
        <f>IFERROR(VLOOKUP($M81,'Apoio 2'!$B$35:$D$43,2,FALSE),"")</f>
        <v>2</v>
      </c>
      <c r="S81" s="88">
        <f>IFERROR(VLOOKUP($M81,'Apoio 2'!$B$35:$D$43,3,FALSE),"")</f>
        <v>2.2999999999999998</v>
      </c>
      <c r="T81" s="88">
        <f>IFERROR(VLOOKUP($N81,'Apoio 2'!$B$35:$D$43,2,FALSE),"")</f>
        <v>3</v>
      </c>
      <c r="U81" s="88">
        <f>IFERROR(VLOOKUP($N81,'Apoio 2'!$B$35:$D$43,3,FALSE),"")</f>
        <v>2.2999999999999998</v>
      </c>
      <c r="V81" s="88" t="str">
        <f>IFERROR(VLOOKUP($O81,'Apoio 2'!$B$35:$D$43,2,FALSE),"")</f>
        <v/>
      </c>
      <c r="W81" s="88" t="str">
        <f>IFERROR(VLOOKUP($O81,'Apoio 2'!$B$35:$D$43,3,FALSE),"")</f>
        <v/>
      </c>
      <c r="X81" s="88" t="str">
        <f>IFERROR(VLOOKUP($P81,'Apoio 2'!$B$35:$D$43,2,FALSE),"")</f>
        <v/>
      </c>
      <c r="Y81" s="88" t="str">
        <f>IFERROR(VLOOKUP($P81,'Apoio 2'!$B$35:$D$43,3,FALSE),"")</f>
        <v/>
      </c>
      <c r="Z81" s="88" t="str">
        <f>IFERROR(VLOOKUP($Q81,'Apoio 2'!$B$35:$D$43,2,FALSE),"")</f>
        <v/>
      </c>
      <c r="AA81" s="88" t="str">
        <f>IFERROR(VLOOKUP($Q81,'Apoio 2'!$B$35:$D$43,3,FALSE),"")</f>
        <v/>
      </c>
      <c r="AB81" s="87"/>
    </row>
  </sheetData>
  <autoFilter ref="A3:K81"/>
  <mergeCells count="3">
    <mergeCell ref="E1:F1"/>
    <mergeCell ref="H2:I2"/>
    <mergeCell ref="M2:AB2"/>
  </mergeCells>
  <hyperlinks>
    <hyperlink ref="I45" r:id="rId1" display="http://portal1.snirh.gov.br/ana/apps/webappviewer/index.html?id=3a78c627739e448f8ea7e3e6aa9b7a1b"/>
    <hyperlink ref="AD40" r:id="rId2"/>
    <hyperlink ref="AD37" r:id="rId3"/>
    <hyperlink ref="AD44" r:id="rId4"/>
    <hyperlink ref="AD62" r:id="rId5"/>
    <hyperlink ref="AD77" r:id="rId6"/>
    <hyperlink ref="AD61" r:id="rId7"/>
    <hyperlink ref="AD60" r:id="rId8"/>
  </hyperlinks>
  <pageMargins left="0.7" right="0.7" top="0.75" bottom="0.75" header="0.3" footer="0.3"/>
  <pageSetup paperSize="9" scale="35" fitToHeight="0" orientation="portrait" horizontalDpi="4294967292" verticalDpi="4294967292" r:id="rId9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DN23"/>
  <sheetViews>
    <sheetView topLeftCell="J1" workbookViewId="0">
      <selection activeCell="R7" sqref="R7"/>
    </sheetView>
  </sheetViews>
  <sheetFormatPr defaultColWidth="8.7109375" defaultRowHeight="15" x14ac:dyDescent="0.25"/>
  <cols>
    <col min="2" max="2" width="11.140625" customWidth="1"/>
    <col min="3" max="3" width="12.42578125" customWidth="1"/>
    <col min="4" max="4" width="19" customWidth="1"/>
    <col min="5" max="5" width="17.85546875" customWidth="1"/>
    <col min="6" max="6" width="19" customWidth="1"/>
    <col min="7" max="7" width="16.140625" customWidth="1"/>
    <col min="8" max="8" width="14.7109375" customWidth="1"/>
    <col min="9" max="9" width="15.85546875" customWidth="1"/>
    <col min="10" max="10" width="17.7109375" bestFit="1" customWidth="1"/>
    <col min="11" max="11" width="16.28515625" bestFit="1" customWidth="1"/>
    <col min="12" max="12" width="17.7109375" bestFit="1" customWidth="1"/>
    <col min="13" max="13" width="13.42578125" customWidth="1"/>
    <col min="14" max="14" width="11.42578125" customWidth="1"/>
    <col min="15" max="15" width="12.42578125" customWidth="1"/>
    <col min="16" max="16" width="17" customWidth="1"/>
    <col min="17" max="17" width="15.28515625" customWidth="1"/>
    <col min="18" max="18" width="17.85546875" customWidth="1"/>
    <col min="19" max="19" width="27.42578125" bestFit="1" customWidth="1"/>
    <col min="20" max="20" width="31.28515625" customWidth="1"/>
    <col min="21" max="21" width="40.42578125" bestFit="1" customWidth="1"/>
    <col min="22" max="22" width="40.140625" bestFit="1" customWidth="1"/>
    <col min="23" max="23" width="34.42578125" bestFit="1" customWidth="1"/>
    <col min="24" max="24" width="32" bestFit="1" customWidth="1"/>
    <col min="25" max="25" width="26.28515625" bestFit="1" customWidth="1"/>
    <col min="26" max="26" width="31.140625" bestFit="1" customWidth="1"/>
    <col min="27" max="27" width="38.85546875" bestFit="1" customWidth="1"/>
    <col min="28" max="28" width="30.7109375" bestFit="1" customWidth="1"/>
    <col min="29" max="29" width="37.140625" bestFit="1" customWidth="1"/>
    <col min="30" max="30" width="46" bestFit="1" customWidth="1"/>
    <col min="31" max="31" width="44.7109375" bestFit="1" customWidth="1"/>
    <col min="32" max="32" width="46.42578125" bestFit="1" customWidth="1"/>
    <col min="33" max="33" width="52.42578125" bestFit="1" customWidth="1"/>
    <col min="34" max="34" width="29.28515625" bestFit="1" customWidth="1"/>
    <col min="35" max="35" width="37.28515625" bestFit="1" customWidth="1"/>
    <col min="36" max="36" width="31.7109375" bestFit="1" customWidth="1"/>
    <col min="37" max="37" width="28.85546875" bestFit="1" customWidth="1"/>
    <col min="38" max="38" width="35.42578125" bestFit="1" customWidth="1"/>
    <col min="39" max="40" width="35.42578125" customWidth="1"/>
    <col min="41" max="41" width="34.140625" bestFit="1" customWidth="1"/>
    <col min="42" max="42" width="43" bestFit="1" customWidth="1"/>
    <col min="43" max="43" width="41.42578125" bestFit="1" customWidth="1"/>
    <col min="44" max="44" width="43.42578125" bestFit="1" customWidth="1"/>
    <col min="45" max="45" width="49.42578125" bestFit="1" customWidth="1"/>
    <col min="46" max="46" width="26" bestFit="1" customWidth="1"/>
    <col min="47" max="47" width="38.85546875" bestFit="1" customWidth="1"/>
    <col min="48" max="48" width="30.42578125" bestFit="1" customWidth="1"/>
    <col min="49" max="49" width="29" bestFit="1" customWidth="1"/>
    <col min="50" max="51" width="29" customWidth="1"/>
    <col min="52" max="52" width="44.42578125" bestFit="1" customWidth="1"/>
    <col min="53" max="53" width="43.140625" bestFit="1" customWidth="1"/>
    <col min="54" max="54" width="44.85546875" bestFit="1" customWidth="1"/>
    <col min="55" max="55" width="51" bestFit="1" customWidth="1"/>
    <col min="56" max="56" width="28.42578125" bestFit="1" customWidth="1"/>
    <col min="57" max="57" width="40.42578125" bestFit="1" customWidth="1"/>
    <col min="58" max="58" width="27.140625" bestFit="1" customWidth="1"/>
    <col min="59" max="59" width="35.140625" bestFit="1" customWidth="1"/>
    <col min="60" max="60" width="34.85546875" bestFit="1" customWidth="1"/>
    <col min="61" max="61" width="29.42578125" bestFit="1" customWidth="1"/>
    <col min="62" max="62" width="26.7109375" bestFit="1" customWidth="1"/>
    <col min="63" max="63" width="39.28515625" bestFit="1" customWidth="1"/>
    <col min="64" max="64" width="41" bestFit="1" customWidth="1"/>
    <col min="65" max="65" width="33.140625" bestFit="1" customWidth="1"/>
    <col min="66" max="66" width="47.140625" bestFit="1" customWidth="1"/>
    <col min="67" max="67" width="37.42578125" bestFit="1" customWidth="1"/>
    <col min="68" max="68" width="24" bestFit="1" customWidth="1"/>
    <col min="69" max="69" width="32" bestFit="1" customWidth="1"/>
    <col min="70" max="70" width="26.42578125" bestFit="1" customWidth="1"/>
    <col min="71" max="71" width="23.42578125" bestFit="1" customWidth="1"/>
    <col min="72" max="72" width="36.140625" bestFit="1" customWidth="1"/>
    <col min="73" max="73" width="38" bestFit="1" customWidth="1"/>
    <col min="74" max="74" width="30.140625" bestFit="1" customWidth="1"/>
    <col min="75" max="75" width="44" bestFit="1" customWidth="1"/>
    <col min="76" max="76" width="20.42578125" bestFit="1" customWidth="1"/>
    <col min="77" max="77" width="39" bestFit="1" customWidth="1"/>
    <col min="78" max="78" width="33.42578125" bestFit="1" customWidth="1"/>
    <col min="79" max="79" width="25" bestFit="1" customWidth="1"/>
    <col min="80" max="80" width="37.42578125" bestFit="1" customWidth="1"/>
    <col min="81" max="81" width="39.42578125" bestFit="1" customWidth="1"/>
    <col min="82" max="82" width="45.42578125" bestFit="1" customWidth="1"/>
    <col min="83" max="83" width="25.140625" bestFit="1" customWidth="1"/>
    <col min="84" max="84" width="30.140625" bestFit="1" customWidth="1"/>
    <col min="85" max="85" width="38.140625" bestFit="1" customWidth="1"/>
    <col min="86" max="86" width="37.7109375" bestFit="1" customWidth="1"/>
    <col min="87" max="87" width="32.42578125" bestFit="1" customWidth="1"/>
    <col min="88" max="88" width="29.7109375" bestFit="1" customWidth="1"/>
    <col min="89" max="89" width="36.140625" bestFit="1" customWidth="1"/>
    <col min="90" max="90" width="23.85546875" bestFit="1" customWidth="1"/>
    <col min="91" max="91" width="28.7109375" bestFit="1" customWidth="1"/>
    <col min="92" max="92" width="36.42578125" bestFit="1" customWidth="1"/>
    <col min="93" max="93" width="28.28515625" bestFit="1" customWidth="1"/>
    <col min="94" max="94" width="34.85546875" bestFit="1" customWidth="1"/>
    <col min="95" max="95" width="25.28515625" bestFit="1" customWidth="1"/>
    <col min="96" max="96" width="30.28515625" bestFit="1" customWidth="1"/>
    <col min="97" max="97" width="38" bestFit="1" customWidth="1"/>
    <col min="98" max="98" width="29.85546875" bestFit="1" customWidth="1"/>
    <col min="99" max="99" width="26.7109375" customWidth="1"/>
    <col min="100" max="100" width="28" customWidth="1"/>
    <col min="101" max="101" width="24.42578125" bestFit="1" customWidth="1"/>
    <col min="102" max="102" width="32.42578125" bestFit="1" customWidth="1"/>
    <col min="103" max="103" width="32.140625" bestFit="1" customWidth="1"/>
    <col min="104" max="104" width="26.85546875" bestFit="1" customWidth="1"/>
    <col min="105" max="105" width="24" bestFit="1" customWidth="1"/>
    <col min="106" max="106" width="36.42578125" bestFit="1" customWidth="1"/>
    <col min="107" max="107" width="38.42578125" bestFit="1" customWidth="1"/>
    <col min="108" max="108" width="30.42578125" bestFit="1" customWidth="1"/>
    <col min="109" max="109" width="44.42578125" bestFit="1" customWidth="1"/>
    <col min="110" max="110" width="25.28515625" customWidth="1"/>
    <col min="111" max="111" width="23.42578125" bestFit="1" customWidth="1"/>
    <col min="112" max="112" width="24.85546875" bestFit="1" customWidth="1"/>
    <col min="113" max="113" width="21.7109375" bestFit="1" customWidth="1"/>
    <col min="114" max="114" width="20.28515625" bestFit="1" customWidth="1"/>
    <col min="115" max="115" width="21.85546875" bestFit="1" customWidth="1"/>
    <col min="116" max="116" width="23.140625" bestFit="1" customWidth="1"/>
    <col min="117" max="117" width="21.85546875" bestFit="1" customWidth="1"/>
    <col min="118" max="118" width="23.28515625" bestFit="1" customWidth="1"/>
  </cols>
  <sheetData>
    <row r="1" spans="1:118" x14ac:dyDescent="0.25">
      <c r="A1" s="65" t="s">
        <v>185</v>
      </c>
      <c r="B1" s="65" t="s">
        <v>7</v>
      </c>
      <c r="C1" s="65" t="s">
        <v>246</v>
      </c>
      <c r="D1" s="66" t="s">
        <v>174</v>
      </c>
      <c r="E1" s="66" t="s">
        <v>175</v>
      </c>
      <c r="F1" s="66" t="s">
        <v>176</v>
      </c>
      <c r="G1" s="66" t="s">
        <v>177</v>
      </c>
      <c r="H1" s="66" t="s">
        <v>178</v>
      </c>
      <c r="I1" s="66" t="s">
        <v>179</v>
      </c>
      <c r="J1" s="66" t="s">
        <v>180</v>
      </c>
      <c r="K1" s="66" t="s">
        <v>181</v>
      </c>
      <c r="L1" s="66" t="s">
        <v>182</v>
      </c>
      <c r="M1" s="68" t="s">
        <v>190</v>
      </c>
      <c r="N1" s="68" t="s">
        <v>191</v>
      </c>
      <c r="O1" s="68" t="s">
        <v>192</v>
      </c>
      <c r="P1" s="68" t="s">
        <v>187</v>
      </c>
      <c r="Q1" s="68" t="s">
        <v>188</v>
      </c>
      <c r="R1" s="68" t="s">
        <v>189</v>
      </c>
      <c r="S1" s="69" t="s">
        <v>232</v>
      </c>
      <c r="T1" s="69" t="s">
        <v>231</v>
      </c>
      <c r="U1" s="69" t="s">
        <v>236</v>
      </c>
      <c r="V1" s="69" t="s">
        <v>233</v>
      </c>
      <c r="W1" s="69" t="s">
        <v>235</v>
      </c>
      <c r="X1" s="69" t="s">
        <v>234</v>
      </c>
      <c r="Y1" s="72" t="s">
        <v>241</v>
      </c>
      <c r="Z1" s="72" t="s">
        <v>239</v>
      </c>
      <c r="AA1" s="72" t="s">
        <v>237</v>
      </c>
      <c r="AB1" s="72" t="s">
        <v>238</v>
      </c>
      <c r="AC1" s="72" t="s">
        <v>240</v>
      </c>
      <c r="AD1" s="71" t="s">
        <v>245</v>
      </c>
      <c r="AE1" s="71" t="s">
        <v>242</v>
      </c>
      <c r="AF1" s="71" t="s">
        <v>244</v>
      </c>
      <c r="AG1" s="71" t="s">
        <v>243</v>
      </c>
      <c r="AH1" s="70" t="s">
        <v>247</v>
      </c>
      <c r="AI1" s="70" t="s">
        <v>248</v>
      </c>
      <c r="AJ1" s="70" t="s">
        <v>249</v>
      </c>
      <c r="AK1" s="70" t="s">
        <v>250</v>
      </c>
      <c r="AL1" s="70" t="s">
        <v>251</v>
      </c>
      <c r="AM1" s="70" t="s">
        <v>252</v>
      </c>
      <c r="AN1" s="70" t="s">
        <v>253</v>
      </c>
      <c r="AO1" s="70" t="s">
        <v>254</v>
      </c>
      <c r="AP1" s="70" t="s">
        <v>255</v>
      </c>
      <c r="AQ1" s="70" t="s">
        <v>256</v>
      </c>
      <c r="AR1" s="70" t="s">
        <v>257</v>
      </c>
      <c r="AS1" s="70" t="s">
        <v>258</v>
      </c>
      <c r="AT1" s="73" t="s">
        <v>260</v>
      </c>
      <c r="AU1" s="73" t="s">
        <v>261</v>
      </c>
      <c r="AV1" s="73" t="s">
        <v>262</v>
      </c>
      <c r="AW1" s="73" t="s">
        <v>259</v>
      </c>
      <c r="AX1" s="73" t="s">
        <v>306</v>
      </c>
      <c r="AY1" s="73" t="s">
        <v>307</v>
      </c>
      <c r="AZ1" s="73" t="s">
        <v>263</v>
      </c>
      <c r="BA1" s="73" t="s">
        <v>264</v>
      </c>
      <c r="BB1" s="73" t="s">
        <v>265</v>
      </c>
      <c r="BC1" s="73" t="s">
        <v>266</v>
      </c>
      <c r="BD1" s="67" t="s">
        <v>267</v>
      </c>
      <c r="BE1" s="67" t="s">
        <v>268</v>
      </c>
      <c r="BF1" s="67" t="s">
        <v>269</v>
      </c>
      <c r="BG1" s="67" t="s">
        <v>270</v>
      </c>
      <c r="BH1" s="67" t="s">
        <v>271</v>
      </c>
      <c r="BI1" s="67" t="s">
        <v>272</v>
      </c>
      <c r="BJ1" s="67" t="s">
        <v>273</v>
      </c>
      <c r="BK1" s="67" t="s">
        <v>274</v>
      </c>
      <c r="BL1" s="67" t="s">
        <v>275</v>
      </c>
      <c r="BM1" s="67" t="s">
        <v>276</v>
      </c>
      <c r="BN1" s="67" t="s">
        <v>277</v>
      </c>
      <c r="BO1" s="67" t="s">
        <v>297</v>
      </c>
      <c r="BP1" s="67" t="s">
        <v>298</v>
      </c>
      <c r="BQ1" s="67" t="s">
        <v>299</v>
      </c>
      <c r="BR1" s="67" t="s">
        <v>300</v>
      </c>
      <c r="BS1" s="67" t="s">
        <v>301</v>
      </c>
      <c r="BT1" s="67" t="s">
        <v>302</v>
      </c>
      <c r="BU1" s="67" t="s">
        <v>303</v>
      </c>
      <c r="BV1" s="67" t="s">
        <v>304</v>
      </c>
      <c r="BW1" s="67" t="s">
        <v>305</v>
      </c>
      <c r="BX1" s="67" t="s">
        <v>290</v>
      </c>
      <c r="BY1" s="67" t="s">
        <v>291</v>
      </c>
      <c r="BZ1" s="67" t="s">
        <v>292</v>
      </c>
      <c r="CA1" s="67" t="s">
        <v>293</v>
      </c>
      <c r="CB1" s="67" t="s">
        <v>294</v>
      </c>
      <c r="CC1" s="67" t="s">
        <v>295</v>
      </c>
      <c r="CD1" s="67" t="s">
        <v>296</v>
      </c>
      <c r="CE1" s="74" t="s">
        <v>283</v>
      </c>
      <c r="CF1" s="74" t="s">
        <v>284</v>
      </c>
      <c r="CG1" s="74" t="s">
        <v>285</v>
      </c>
      <c r="CH1" s="74" t="s">
        <v>286</v>
      </c>
      <c r="CI1" s="74" t="s">
        <v>287</v>
      </c>
      <c r="CJ1" s="74" t="s">
        <v>288</v>
      </c>
      <c r="CK1" s="74" t="s">
        <v>289</v>
      </c>
      <c r="CL1" s="74" t="s">
        <v>278</v>
      </c>
      <c r="CM1" s="74" t="s">
        <v>279</v>
      </c>
      <c r="CN1" s="74" t="s">
        <v>280</v>
      </c>
      <c r="CO1" s="74" t="s">
        <v>281</v>
      </c>
      <c r="CP1" s="74" t="s">
        <v>282</v>
      </c>
      <c r="CQ1" s="74" t="s">
        <v>308</v>
      </c>
      <c r="CR1" s="74" t="s">
        <v>309</v>
      </c>
      <c r="CS1" s="74" t="s">
        <v>310</v>
      </c>
      <c r="CT1" s="74" t="s">
        <v>311</v>
      </c>
      <c r="CU1" s="92" t="s">
        <v>342</v>
      </c>
      <c r="CV1" s="92" t="s">
        <v>332</v>
      </c>
      <c r="CW1" s="92" t="s">
        <v>333</v>
      </c>
      <c r="CX1" s="92" t="s">
        <v>334</v>
      </c>
      <c r="CY1" s="92" t="s">
        <v>335</v>
      </c>
      <c r="CZ1" s="92" t="s">
        <v>336</v>
      </c>
      <c r="DA1" s="92" t="s">
        <v>337</v>
      </c>
      <c r="DB1" s="92" t="s">
        <v>338</v>
      </c>
      <c r="DC1" s="92" t="s">
        <v>339</v>
      </c>
      <c r="DD1" s="92" t="s">
        <v>340</v>
      </c>
      <c r="DE1" s="92" t="s">
        <v>341</v>
      </c>
      <c r="DF1" s="205" t="s">
        <v>531</v>
      </c>
      <c r="DG1" s="205" t="s">
        <v>532</v>
      </c>
      <c r="DH1" s="205" t="s">
        <v>533</v>
      </c>
      <c r="DI1" s="205" t="s">
        <v>534</v>
      </c>
      <c r="DJ1" s="205" t="s">
        <v>535</v>
      </c>
      <c r="DK1" s="205" t="s">
        <v>536</v>
      </c>
      <c r="DL1" s="205" t="s">
        <v>537</v>
      </c>
      <c r="DM1" s="205" t="s">
        <v>538</v>
      </c>
      <c r="DN1" s="205" t="s">
        <v>539</v>
      </c>
    </row>
    <row r="2" spans="1:118" x14ac:dyDescent="0.25">
      <c r="A2" s="65"/>
      <c r="B2" s="65"/>
      <c r="C2" s="65">
        <v>0</v>
      </c>
      <c r="D2" s="66">
        <v>1</v>
      </c>
      <c r="E2" s="66">
        <v>2</v>
      </c>
      <c r="F2" s="66">
        <v>3</v>
      </c>
      <c r="G2" s="66">
        <v>4</v>
      </c>
      <c r="H2" s="66">
        <v>5</v>
      </c>
      <c r="I2" s="66">
        <v>6</v>
      </c>
      <c r="J2" s="66">
        <v>7</v>
      </c>
      <c r="K2" s="66">
        <v>8</v>
      </c>
      <c r="L2" s="66">
        <v>9</v>
      </c>
      <c r="M2" s="68">
        <v>10</v>
      </c>
      <c r="N2" s="68">
        <v>10</v>
      </c>
      <c r="O2" s="68">
        <v>10</v>
      </c>
      <c r="P2" s="68">
        <v>10</v>
      </c>
      <c r="Q2" s="68">
        <v>10</v>
      </c>
      <c r="R2" s="68">
        <v>10</v>
      </c>
      <c r="S2" s="69">
        <v>1</v>
      </c>
      <c r="T2" s="69">
        <f t="shared" ref="T2:AH2" si="0">S2+1</f>
        <v>2</v>
      </c>
      <c r="U2" s="69">
        <f t="shared" si="0"/>
        <v>3</v>
      </c>
      <c r="V2" s="69">
        <f t="shared" si="0"/>
        <v>4</v>
      </c>
      <c r="W2" s="69">
        <f t="shared" si="0"/>
        <v>5</v>
      </c>
      <c r="X2" s="69">
        <f t="shared" si="0"/>
        <v>6</v>
      </c>
      <c r="Y2" s="72">
        <f t="shared" si="0"/>
        <v>7</v>
      </c>
      <c r="Z2" s="72">
        <f t="shared" si="0"/>
        <v>8</v>
      </c>
      <c r="AA2" s="72">
        <f t="shared" si="0"/>
        <v>9</v>
      </c>
      <c r="AB2" s="72">
        <f t="shared" si="0"/>
        <v>10</v>
      </c>
      <c r="AC2" s="72">
        <f t="shared" si="0"/>
        <v>11</v>
      </c>
      <c r="AD2" s="71">
        <f t="shared" si="0"/>
        <v>12</v>
      </c>
      <c r="AE2" s="71">
        <f t="shared" si="0"/>
        <v>13</v>
      </c>
      <c r="AF2" s="71">
        <f t="shared" si="0"/>
        <v>14</v>
      </c>
      <c r="AG2" s="71">
        <f t="shared" si="0"/>
        <v>15</v>
      </c>
      <c r="AH2" s="70">
        <f t="shared" si="0"/>
        <v>16</v>
      </c>
      <c r="AI2" s="70">
        <f>AH2+1</f>
        <v>17</v>
      </c>
      <c r="AJ2" s="70">
        <f t="shared" ref="AJ2:CT2" si="1">AI2+1</f>
        <v>18</v>
      </c>
      <c r="AK2" s="70">
        <f t="shared" si="1"/>
        <v>19</v>
      </c>
      <c r="AL2" s="70">
        <f t="shared" si="1"/>
        <v>20</v>
      </c>
      <c r="AM2" s="70">
        <f t="shared" si="1"/>
        <v>21</v>
      </c>
      <c r="AN2" s="70">
        <f t="shared" si="1"/>
        <v>22</v>
      </c>
      <c r="AO2" s="70">
        <f t="shared" si="1"/>
        <v>23</v>
      </c>
      <c r="AP2" s="70">
        <f t="shared" si="1"/>
        <v>24</v>
      </c>
      <c r="AQ2" s="70">
        <f t="shared" si="1"/>
        <v>25</v>
      </c>
      <c r="AR2" s="70">
        <f t="shared" si="1"/>
        <v>26</v>
      </c>
      <c r="AS2" s="70">
        <f t="shared" si="1"/>
        <v>27</v>
      </c>
      <c r="AT2" s="73">
        <f t="shared" si="1"/>
        <v>28</v>
      </c>
      <c r="AU2" s="73">
        <f t="shared" si="1"/>
        <v>29</v>
      </c>
      <c r="AV2" s="73">
        <f t="shared" si="1"/>
        <v>30</v>
      </c>
      <c r="AW2" s="73">
        <f t="shared" si="1"/>
        <v>31</v>
      </c>
      <c r="AX2" s="73">
        <f t="shared" si="1"/>
        <v>32</v>
      </c>
      <c r="AY2" s="73">
        <f t="shared" si="1"/>
        <v>33</v>
      </c>
      <c r="AZ2" s="73">
        <f t="shared" si="1"/>
        <v>34</v>
      </c>
      <c r="BA2" s="73">
        <f t="shared" si="1"/>
        <v>35</v>
      </c>
      <c r="BB2" s="73">
        <f t="shared" si="1"/>
        <v>36</v>
      </c>
      <c r="BC2" s="73">
        <f t="shared" si="1"/>
        <v>37</v>
      </c>
      <c r="BD2" s="67">
        <f t="shared" si="1"/>
        <v>38</v>
      </c>
      <c r="BE2" s="67">
        <f t="shared" si="1"/>
        <v>39</v>
      </c>
      <c r="BF2" s="67">
        <f t="shared" si="1"/>
        <v>40</v>
      </c>
      <c r="BG2" s="67">
        <f t="shared" si="1"/>
        <v>41</v>
      </c>
      <c r="BH2" s="67">
        <f t="shared" si="1"/>
        <v>42</v>
      </c>
      <c r="BI2" s="67">
        <f t="shared" si="1"/>
        <v>43</v>
      </c>
      <c r="BJ2" s="67">
        <f t="shared" si="1"/>
        <v>44</v>
      </c>
      <c r="BK2" s="67">
        <f t="shared" si="1"/>
        <v>45</v>
      </c>
      <c r="BL2" s="67">
        <f t="shared" si="1"/>
        <v>46</v>
      </c>
      <c r="BM2" s="67">
        <f t="shared" si="1"/>
        <v>47</v>
      </c>
      <c r="BN2" s="67">
        <f t="shared" si="1"/>
        <v>48</v>
      </c>
      <c r="BO2" s="67">
        <f t="shared" si="1"/>
        <v>49</v>
      </c>
      <c r="BP2" s="67">
        <f t="shared" si="1"/>
        <v>50</v>
      </c>
      <c r="BQ2" s="67">
        <f t="shared" si="1"/>
        <v>51</v>
      </c>
      <c r="BR2" s="67">
        <f t="shared" si="1"/>
        <v>52</v>
      </c>
      <c r="BS2" s="67">
        <f t="shared" si="1"/>
        <v>53</v>
      </c>
      <c r="BT2" s="67">
        <f t="shared" si="1"/>
        <v>54</v>
      </c>
      <c r="BU2" s="67">
        <f t="shared" si="1"/>
        <v>55</v>
      </c>
      <c r="BV2" s="67">
        <f t="shared" si="1"/>
        <v>56</v>
      </c>
      <c r="BW2" s="67">
        <f t="shared" si="1"/>
        <v>57</v>
      </c>
      <c r="BX2" s="67">
        <f t="shared" si="1"/>
        <v>58</v>
      </c>
      <c r="BY2" s="67">
        <f t="shared" si="1"/>
        <v>59</v>
      </c>
      <c r="BZ2" s="67">
        <f t="shared" si="1"/>
        <v>60</v>
      </c>
      <c r="CA2" s="67">
        <f t="shared" si="1"/>
        <v>61</v>
      </c>
      <c r="CB2" s="67">
        <f t="shared" si="1"/>
        <v>62</v>
      </c>
      <c r="CC2" s="67">
        <f t="shared" si="1"/>
        <v>63</v>
      </c>
      <c r="CD2" s="67">
        <f t="shared" si="1"/>
        <v>64</v>
      </c>
      <c r="CE2" s="74">
        <f t="shared" si="1"/>
        <v>65</v>
      </c>
      <c r="CF2" s="74">
        <f t="shared" si="1"/>
        <v>66</v>
      </c>
      <c r="CG2" s="74">
        <f t="shared" si="1"/>
        <v>67</v>
      </c>
      <c r="CH2" s="74">
        <f t="shared" si="1"/>
        <v>68</v>
      </c>
      <c r="CI2" s="74">
        <f t="shared" si="1"/>
        <v>69</v>
      </c>
      <c r="CJ2" s="74">
        <f t="shared" si="1"/>
        <v>70</v>
      </c>
      <c r="CK2" s="74">
        <f t="shared" si="1"/>
        <v>71</v>
      </c>
      <c r="CL2" s="74">
        <f t="shared" si="1"/>
        <v>72</v>
      </c>
      <c r="CM2" s="74">
        <f t="shared" si="1"/>
        <v>73</v>
      </c>
      <c r="CN2" s="74">
        <f t="shared" si="1"/>
        <v>74</v>
      </c>
      <c r="CO2" s="74">
        <f t="shared" si="1"/>
        <v>75</v>
      </c>
      <c r="CP2" s="74">
        <f t="shared" si="1"/>
        <v>76</v>
      </c>
      <c r="CQ2" s="74">
        <f t="shared" si="1"/>
        <v>77</v>
      </c>
      <c r="CR2" s="74">
        <f t="shared" si="1"/>
        <v>78</v>
      </c>
      <c r="CS2" s="74">
        <f t="shared" si="1"/>
        <v>79</v>
      </c>
      <c r="CT2" s="74">
        <f t="shared" si="1"/>
        <v>80</v>
      </c>
      <c r="CU2" s="92">
        <f t="shared" ref="CU2" si="2">CT2+1</f>
        <v>81</v>
      </c>
      <c r="CV2" s="92">
        <f t="shared" ref="CV2" si="3">CU2+1</f>
        <v>82</v>
      </c>
      <c r="CW2" s="92">
        <f t="shared" ref="CW2" si="4">CV2+1</f>
        <v>83</v>
      </c>
      <c r="CX2" s="92">
        <f t="shared" ref="CX2" si="5">CW2+1</f>
        <v>84</v>
      </c>
      <c r="CY2" s="92">
        <f t="shared" ref="CY2" si="6">CX2+1</f>
        <v>85</v>
      </c>
      <c r="CZ2" s="92">
        <f t="shared" ref="CZ2" si="7">CY2+1</f>
        <v>86</v>
      </c>
      <c r="DA2" s="92">
        <f t="shared" ref="DA2" si="8">CZ2+1</f>
        <v>87</v>
      </c>
      <c r="DB2" s="92">
        <f t="shared" ref="DB2" si="9">DA2+1</f>
        <v>88</v>
      </c>
      <c r="DC2" s="92">
        <f t="shared" ref="DC2" si="10">DB2+1</f>
        <v>89</v>
      </c>
      <c r="DD2" s="92">
        <f t="shared" ref="DD2" si="11">DC2+1</f>
        <v>90</v>
      </c>
      <c r="DE2" s="92">
        <f t="shared" ref="DE2:DF2" si="12">DD2+1</f>
        <v>91</v>
      </c>
      <c r="DF2" s="205">
        <f t="shared" si="12"/>
        <v>92</v>
      </c>
      <c r="DG2" s="205">
        <f t="shared" ref="DG2" si="13">DF2+1</f>
        <v>93</v>
      </c>
      <c r="DH2" s="205">
        <f t="shared" ref="DH2" si="14">DG2+1</f>
        <v>94</v>
      </c>
      <c r="DI2" s="205">
        <f t="shared" ref="DI2" si="15">DH2+1</f>
        <v>95</v>
      </c>
      <c r="DJ2" s="205">
        <f t="shared" ref="DJ2" si="16">DI2+1</f>
        <v>96</v>
      </c>
      <c r="DK2" s="205">
        <f t="shared" ref="DK2" si="17">DJ2+1</f>
        <v>97</v>
      </c>
      <c r="DL2" s="205">
        <f t="shared" ref="DL2" si="18">DK2+1</f>
        <v>98</v>
      </c>
      <c r="DM2" s="205">
        <f t="shared" ref="DM2" si="19">DL2+1</f>
        <v>99</v>
      </c>
      <c r="DN2" s="205">
        <f t="shared" ref="DN2" si="20">DM2+1</f>
        <v>100</v>
      </c>
    </row>
    <row r="3" spans="1:118" x14ac:dyDescent="0.25">
      <c r="A3" t="s">
        <v>9</v>
      </c>
      <c r="B3" t="s">
        <v>118</v>
      </c>
      <c r="C3" t="s">
        <v>162</v>
      </c>
      <c r="D3" t="s">
        <v>162</v>
      </c>
      <c r="E3" t="s">
        <v>162</v>
      </c>
      <c r="F3" t="s">
        <v>116</v>
      </c>
      <c r="G3" t="s">
        <v>116</v>
      </c>
      <c r="H3" t="s">
        <v>3</v>
      </c>
      <c r="I3" t="s">
        <v>116</v>
      </c>
      <c r="J3" t="s">
        <v>162</v>
      </c>
      <c r="K3" t="s">
        <v>92</v>
      </c>
      <c r="L3" t="s">
        <v>116</v>
      </c>
      <c r="M3" t="s">
        <v>162</v>
      </c>
      <c r="N3" t="s">
        <v>116</v>
      </c>
      <c r="O3" t="s">
        <v>162</v>
      </c>
      <c r="P3" t="s">
        <v>162</v>
      </c>
      <c r="Q3" t="s">
        <v>162</v>
      </c>
      <c r="R3" t="s">
        <v>116</v>
      </c>
      <c r="S3" t="str">
        <f>'Base de dados (Indicadores)'!A63</f>
        <v>Quantidade de água captada</v>
      </c>
      <c r="T3" t="str">
        <f>'Base de dados (Indicadores)'!A4</f>
        <v>Compliance com a outorga de captação</v>
      </c>
      <c r="U3" t="str">
        <f>'Base de dados (Indicadores)'!A45</f>
        <v xml:space="preserve"> Quantidade de água demandada vs disponibilidade hídrica local</v>
      </c>
      <c r="V3" t="str">
        <f>'Base de dados (Indicadores)'!A36</f>
        <v>Cobrança pelo uso</v>
      </c>
      <c r="W3" t="str">
        <f>'Base de dados (Indicadores)'!A68</f>
        <v>Redução do consumo</v>
      </c>
      <c r="X3" t="str">
        <f>'Base de dados (Indicadores)'!A49</f>
        <v>Magnitude dos impactos da empresa na quantidade</v>
      </c>
      <c r="Y3" t="str">
        <f>'Base de dados (Indicadores)'!A57</f>
        <v>Qualidade da água captada</v>
      </c>
      <c r="Z3" t="e">
        <f>'Base de dados (Indicadores)'!#REF!</f>
        <v>#REF!</v>
      </c>
      <c r="AA3" t="str">
        <f>'Base de dados (Indicadores)'!A34</f>
        <v>Cobrança lançamento efluente</v>
      </c>
      <c r="AB3" t="str">
        <f>'Base de dados (Indicadores)'!A37</f>
        <v>Corpos hídricos significativamente afetados</v>
      </c>
      <c r="AC3" t="str">
        <f>'Base de dados (Indicadores)'!A56</f>
        <v>Qualidade de serviços de saneamento e higiene</v>
      </c>
      <c r="AD3" t="str">
        <f>'Base de dados (Indicadores)'!A17</f>
        <v>Impactos em imagem e reputação</v>
      </c>
      <c r="AE3" t="str">
        <f>'Base de dados (Indicadores)'!A7</f>
        <v>Engajamento empresarial com atores da bacia</v>
      </c>
      <c r="AF3" t="str">
        <f>'Base de dados (Indicadores)'!A14</f>
        <v>Plano de contigência para suprimento e qualidade</v>
      </c>
      <c r="AG3" t="str">
        <f>'Base de dados (Indicadores)'!A8</f>
        <v>Disponibilização de informações</v>
      </c>
      <c r="AH3" t="str">
        <f>'Base de dados (Indicadores)'!A43</f>
        <v>Área de proteção da bacia hidrográfica</v>
      </c>
      <c r="AI3" t="str">
        <f>'Base de dados (Indicadores)'!A77</f>
        <v>Disponibilidade hídrica</v>
      </c>
      <c r="AJ3" t="str">
        <f>'Base de dados (Indicadores)'!A44</f>
        <v>Perdas no abastecimento</v>
      </c>
      <c r="AK3" t="str">
        <f>'Base de dados (Indicadores)'!A31</f>
        <v>Custo de reposição da água</v>
      </c>
      <c r="AL3" t="str">
        <f>'Base de dados (Indicadores)'!A75</f>
        <v>Vulnerabilidade do ecossistema no que tange quantidade</v>
      </c>
      <c r="AM3" s="75" t="str">
        <f>'Base de dados (Indicadores)'!A47</f>
        <v>Área de proteção da bacia hidrográfica</v>
      </c>
      <c r="AN3" t="str">
        <f>'Base de dados (Indicadores)'!A38</f>
        <v>Impacto da empresa na qualidade de água para demais usuários</v>
      </c>
      <c r="AO3" t="str">
        <f>'Base de dados (Indicadores)'!A54</f>
        <v>Poluição e contaminação de mananciais</v>
      </c>
      <c r="AP3" t="str">
        <f>'Base de dados (Indicadores)'!A10</f>
        <v>Comunidade impactada</v>
      </c>
      <c r="AQ3" t="str">
        <f>'Base de dados (Indicadores)'!A24</f>
        <v>Participação de diferentes setores</v>
      </c>
      <c r="AR3" s="75" t="str">
        <f>'Base de dados (Indicadores)'!A20</f>
        <v>Planos e projetos para a gestão</v>
      </c>
      <c r="AS3" t="str">
        <f>'Base de dados (Indicadores)'!A12</f>
        <v>Eficácia da comunicação com bacia</v>
      </c>
      <c r="AT3" t="str">
        <f>'Base de dados (Indicadores)'!A65</f>
        <v>Quantidade de água captada na cadeia</v>
      </c>
      <c r="AU3" t="str">
        <f>'Base de dados (Indicadores)'!A55</f>
        <v>Cadeia de valor em áreas de estresse hídrico</v>
      </c>
      <c r="AV3" t="str">
        <f>'Base de dados (Indicadores)'!A33</f>
        <v>Avaliação das ações de mitigação de impactos</v>
      </c>
      <c r="AW3" t="str">
        <f>'Base de dados (Indicadores)'!A33</f>
        <v>Avaliação das ações de mitigação de impactos</v>
      </c>
      <c r="AX3" t="str">
        <f>'Base de dados (Indicadores)'!A55</f>
        <v>Cadeia de valor em áreas de estresse hídrico</v>
      </c>
      <c r="AY3" t="str">
        <f>'Base de dados (Indicadores)'!A65</f>
        <v>Quantidade de água captada na cadeia</v>
      </c>
      <c r="AZ3" t="str">
        <f>'Base de dados (Indicadores)'!A6</f>
        <v>Conflitos potenciais na cadeia</v>
      </c>
      <c r="BA3" t="str">
        <f>'Base de dados (Indicadores)'!A11</f>
        <v>Participação em fóruns</v>
      </c>
      <c r="BB3" t="str">
        <f>'Base de dados (Indicadores)'!A26</f>
        <v>Plano de ação a partir de riscos na cadeia</v>
      </c>
      <c r="BC3" t="str">
        <f>'Base de dados (Indicadores)'!A13</f>
        <v>Eficácia da comunicação com clientes e fornecedores</v>
      </c>
      <c r="BD3" t="e">
        <f>'Base de dados (Indicadores)'!#REF!</f>
        <v>#REF!</v>
      </c>
      <c r="BE3" t="str">
        <f>'Base de dados (Indicadores)'!A17</f>
        <v>Impactos em imagem e reputação</v>
      </c>
      <c r="BF3" t="str">
        <f>'Base de dados (Indicadores)'!A4</f>
        <v>Compliance com a outorga de captação</v>
      </c>
      <c r="BG3" t="str">
        <f>'Base de dados (Indicadores)'!A45</f>
        <v xml:space="preserve"> Quantidade de água demandada vs disponibilidade hídrica local</v>
      </c>
      <c r="BH3" t="str">
        <f>'Base de dados (Indicadores)'!A34</f>
        <v>Cobrança lançamento efluente</v>
      </c>
      <c r="BI3" t="str">
        <f>'Base de dados (Indicadores)'!A68</f>
        <v>Redução do consumo</v>
      </c>
      <c r="BJ3" t="str">
        <f>'Base de dados (Indicadores)'!A37</f>
        <v>Corpos hídricos significativamente afetados</v>
      </c>
      <c r="BK3" t="str">
        <f>'Base de dados (Indicadores)'!A7</f>
        <v>Engajamento empresarial com atores da bacia</v>
      </c>
      <c r="BL3" t="str">
        <f>'Base de dados (Indicadores)'!A14</f>
        <v>Plano de contigência para suprimento e qualidade</v>
      </c>
      <c r="BM3" t="str">
        <f>'Base de dados (Indicadores)'!A56</f>
        <v>Qualidade de serviços de saneamento e higiene</v>
      </c>
      <c r="BN3" t="str">
        <f>'Base de dados (Indicadores)'!A8</f>
        <v>Disponibilização de informações</v>
      </c>
      <c r="BO3" t="str">
        <f>'Base de dados (Indicadores)'!A10</f>
        <v>Comunidade impactada</v>
      </c>
      <c r="BP3" t="str">
        <f>'Base de dados (Indicadores)'!A43</f>
        <v>Área de proteção da bacia hidrográfica</v>
      </c>
      <c r="BQ3" t="str">
        <f>'Base de dados (Indicadores)'!A77</f>
        <v>Disponibilidade hídrica</v>
      </c>
      <c r="BR3" t="str">
        <f>'Base de dados (Indicadores)'!A44</f>
        <v>Perdas no abastecimento</v>
      </c>
      <c r="BS3" t="str">
        <f>'Base de dados (Indicadores)'!A31</f>
        <v>Custo de reposição da água</v>
      </c>
      <c r="BT3" t="str">
        <f>'Base de dados (Indicadores)'!A24</f>
        <v>Participação de diferentes setores</v>
      </c>
      <c r="BU3" t="str">
        <f>'Base de dados (Indicadores)'!A20</f>
        <v>Planos e projetos para a gestão</v>
      </c>
      <c r="BV3" t="str">
        <f>'Base de dados (Indicadores)'!A54</f>
        <v>Poluição e contaminação de mananciais</v>
      </c>
      <c r="BW3" t="str">
        <f>'Base de dados (Indicadores)'!A12</f>
        <v>Eficácia da comunicação com bacia</v>
      </c>
      <c r="BX3" t="str">
        <f>'Base de dados (Indicadores)'!A65</f>
        <v>Quantidade de água captada na cadeia</v>
      </c>
      <c r="BY3" t="str">
        <f>'Base de dados (Indicadores)'!A6</f>
        <v>Conflitos potenciais na cadeia</v>
      </c>
      <c r="BZ3" t="str">
        <f>'Base de dados (Indicadores)'!A55</f>
        <v>Cadeia de valor em áreas de estresse hídrico</v>
      </c>
      <c r="CA3" t="str">
        <f>'Base de dados (Indicadores)'!A32</f>
        <v>Extenção das ações de mitigação de impactos</v>
      </c>
      <c r="CB3" t="str">
        <f>'Base de dados (Indicadores)'!A11</f>
        <v>Participação em fóruns</v>
      </c>
      <c r="CC3" t="str">
        <f>'Base de dados (Indicadores)'!A26</f>
        <v>Plano de ação a partir de riscos na cadeia</v>
      </c>
      <c r="CD3" t="str">
        <f>'Base de dados (Indicadores)'!A13</f>
        <v>Eficácia da comunicação com clientes e fornecedores</v>
      </c>
      <c r="CE3" t="e">
        <f>'Base de dados (Indicadores)'!#REF!</f>
        <v>#REF!</v>
      </c>
      <c r="CF3" t="str">
        <f>'Base de dados (Indicadores)'!A4</f>
        <v>Compliance com a outorga de captação</v>
      </c>
      <c r="CG3" t="str">
        <f>'Base de dados (Indicadores)'!A45</f>
        <v xml:space="preserve"> Quantidade de água demandada vs disponibilidade hídrica local</v>
      </c>
      <c r="CH3" t="str">
        <f>'Base de dados (Indicadores)'!A36</f>
        <v>Cobrança pelo uso</v>
      </c>
      <c r="CI3" t="str">
        <f>'Base de dados (Indicadores)'!A44</f>
        <v>Perdas no abastecimento</v>
      </c>
      <c r="CJ3" t="str">
        <f>'Base de dados (Indicadores)'!A31</f>
        <v>Custo de reposição da água</v>
      </c>
      <c r="CK3" t="str">
        <f>'Base de dados (Indicadores)'!A75</f>
        <v>Vulnerabilidade do ecossistema no que tange quantidade</v>
      </c>
      <c r="CL3" t="str">
        <f>'Base de dados (Indicadores)'!A57</f>
        <v>Qualidade da água captada</v>
      </c>
      <c r="CM3" t="str">
        <f>'Base de dados (Indicadores)'!A47</f>
        <v>Área de proteção da bacia hidrográfica</v>
      </c>
      <c r="CN3" t="str">
        <f>'Base de dados (Indicadores)'!A34</f>
        <v>Cobrança lançamento efluente</v>
      </c>
      <c r="CO3" t="str">
        <f>'Base de dados (Indicadores)'!A32</f>
        <v>Extenção das ações de mitigação de impactos</v>
      </c>
      <c r="CP3" t="str">
        <f>'Base de dados (Indicadores)'!A54</f>
        <v>Poluição e contaminação de mananciais</v>
      </c>
      <c r="CQ3" t="str">
        <f>'Base de dados (Indicadores)'!A6</f>
        <v>Conflitos potenciais na cadeia</v>
      </c>
      <c r="CR3" t="str">
        <f>'Base de dados (Indicadores)'!A7</f>
        <v>Engajamento empresarial com atores da bacia</v>
      </c>
      <c r="CS3" t="str">
        <f>'Base de dados (Indicadores)'!A14</f>
        <v>Plano de contigência para suprimento e qualidade</v>
      </c>
      <c r="CT3" t="str">
        <f>'Base de dados (Indicadores)'!A8</f>
        <v>Disponibilização de informações</v>
      </c>
      <c r="CU3" t="e">
        <f>'Base de dados (Indicadores)'!#REF!</f>
        <v>#REF!</v>
      </c>
      <c r="CV3" t="str">
        <f>'Base de dados (Indicadores)'!A6</f>
        <v>Conflitos potenciais na cadeia</v>
      </c>
      <c r="CW3" t="str">
        <f>'Base de dados (Indicadores)'!A4</f>
        <v>Compliance com a outorga de captação</v>
      </c>
      <c r="CX3" t="str">
        <f>'Base de dados (Indicadores)'!A45</f>
        <v xml:space="preserve"> Quantidade de água demandada vs disponibilidade hídrica local</v>
      </c>
      <c r="CY3" t="str">
        <f>'Base de dados (Indicadores)'!A34</f>
        <v>Cobrança lançamento efluente</v>
      </c>
      <c r="CZ3" t="str">
        <f>'Base de dados (Indicadores)'!A44</f>
        <v>Perdas no abastecimento</v>
      </c>
      <c r="DA3" t="str">
        <f>'Base de dados (Indicadores)'!A31</f>
        <v>Custo de reposição da água</v>
      </c>
      <c r="DB3" t="str">
        <f>'Base de dados (Indicadores)'!A7</f>
        <v>Engajamento empresarial com atores da bacia</v>
      </c>
      <c r="DC3" t="str">
        <f>'Base de dados (Indicadores)'!A14</f>
        <v>Plano de contigência para suprimento e qualidade</v>
      </c>
      <c r="DD3" t="str">
        <f>'Base de dados (Indicadores)'!A54</f>
        <v>Poluição e contaminação de mananciais</v>
      </c>
      <c r="DE3" t="str">
        <f>'Base de dados (Indicadores)'!A8</f>
        <v>Disponibilização de informações</v>
      </c>
      <c r="DF3" t="str">
        <f>'Base de dados (Indicadores)'!A4</f>
        <v>Compliance com a outorga de captação</v>
      </c>
      <c r="DG3" t="str">
        <f>'Base de dados (Indicadores)'!A34</f>
        <v>Cobrança lançamento efluente</v>
      </c>
      <c r="DH3" t="str">
        <f>'Base de dados (Indicadores)'!A7</f>
        <v>Engajamento empresarial com atores da bacia</v>
      </c>
      <c r="DI3" t="str">
        <f>'Base de dados (Indicadores)'!A31</f>
        <v>Custo de reposição da água</v>
      </c>
      <c r="DJ3" t="str">
        <f>'Base de dados (Indicadores)'!A38</f>
        <v>Impacto da empresa na qualidade de água para demais usuários</v>
      </c>
      <c r="DK3" t="str">
        <f>'Base de dados (Indicadores)'!A10</f>
        <v>Comunidade impactada</v>
      </c>
      <c r="DL3" t="str">
        <f>'Base de dados (Indicadores)'!A33</f>
        <v>Avaliação das ações de mitigação de impactos</v>
      </c>
      <c r="DM3" t="str">
        <f>'Base de dados (Indicadores)'!A32</f>
        <v>Extenção das ações de mitigação de impactos</v>
      </c>
      <c r="DN3" t="str">
        <f>'Base de dados (Indicadores)'!A6</f>
        <v>Conflitos potenciais na cadeia</v>
      </c>
    </row>
    <row r="4" spans="1:118" x14ac:dyDescent="0.25">
      <c r="A4" t="s">
        <v>8</v>
      </c>
      <c r="B4" t="s">
        <v>0</v>
      </c>
      <c r="C4" t="s">
        <v>116</v>
      </c>
      <c r="D4" t="s">
        <v>3</v>
      </c>
      <c r="E4" t="s">
        <v>3</v>
      </c>
      <c r="F4" t="s">
        <v>102</v>
      </c>
      <c r="G4" t="s">
        <v>3</v>
      </c>
      <c r="H4" t="s">
        <v>92</v>
      </c>
      <c r="I4" t="s">
        <v>102</v>
      </c>
      <c r="J4" t="s">
        <v>80</v>
      </c>
      <c r="L4" t="s">
        <v>102</v>
      </c>
      <c r="M4" t="s">
        <v>116</v>
      </c>
      <c r="N4" t="s">
        <v>3</v>
      </c>
      <c r="O4" t="s">
        <v>116</v>
      </c>
      <c r="P4" t="s">
        <v>3</v>
      </c>
      <c r="Q4" t="s">
        <v>3</v>
      </c>
      <c r="R4" t="s">
        <v>102</v>
      </c>
      <c r="S4" t="str">
        <f>'Base de dados (Indicadores)'!A66</f>
        <v>Quantidade de água indisponível</v>
      </c>
      <c r="T4" t="str">
        <f>'Base de dados (Indicadores)'!A5</f>
        <v>Compliance com a outorga de efluentes</v>
      </c>
      <c r="U4" t="str">
        <f>'Base de dados (Indicadores)'!A62</f>
        <v>Operações em áreas de estresse hídrico</v>
      </c>
      <c r="V4" t="str">
        <f>'Base de dados (Indicadores)'!A42</f>
        <v>Impacto financeiro do não atendimento da outorga</v>
      </c>
      <c r="W4" t="str">
        <f>'Base de dados (Indicadores)'!A71</f>
        <v>Água recirculada</v>
      </c>
      <c r="X4" t="str">
        <f>'Base de dados (Indicadores)'!A64</f>
        <v>Quantidade de água devolvida</v>
      </c>
      <c r="Y4" t="str">
        <f>'Base de dados (Indicadores)'!A59</f>
        <v>Qualidade ideal da água necessária</v>
      </c>
      <c r="AA4" t="str">
        <f>'Base de dados (Indicadores)'!A35</f>
        <v>Tratamento e prevenção da perda de qualidade</v>
      </c>
      <c r="AB4" t="str">
        <f>'Base de dados (Indicadores)'!A50</f>
        <v>Magnitude dos impactos  empresa na qualidade da água</v>
      </c>
      <c r="AD4" t="str">
        <f>'Base de dados (Indicadores)'!A18</f>
        <v>Mecanismos de queixas e reclamações</v>
      </c>
      <c r="AE4" t="str">
        <f>'Base de dados (Indicadores)'!A23</f>
        <v>Participação em Comitês de Bacia</v>
      </c>
      <c r="AF4" t="str">
        <f>'Base de dados (Indicadores)'!A15</f>
        <v>Política empresarial</v>
      </c>
      <c r="AG4" t="str">
        <f>'Base de dados (Indicadores)'!A9</f>
        <v>Comunicação sobre gestão de recursos hídricos</v>
      </c>
      <c r="AK4" t="e">
        <f>'Base de dados (Indicadores)'!#REF!</f>
        <v>#REF!</v>
      </c>
      <c r="AO4" t="str">
        <f>'Base de dados (Indicadores)'!A61</f>
        <v>Situação do saneamento básico</v>
      </c>
      <c r="AP4" t="str">
        <f>'Base de dados (Indicadores)'!A16</f>
        <v>Concorrência pelo uso</v>
      </c>
      <c r="AQ4" t="str">
        <f>'Base de dados (Indicadores)'!A28</f>
        <v>Fortalecimento de capacidades na bacia</v>
      </c>
      <c r="AV4" t="str">
        <f>'Base de dados (Indicadores)'!A48</f>
        <v>Magnitude dos impactos da cadeia na quantidade</v>
      </c>
      <c r="AW4" t="str">
        <f>'Base de dados (Indicadores)'!A48</f>
        <v>Magnitude dos impactos da cadeia na quantidade</v>
      </c>
      <c r="BA4" t="str">
        <f>'Base de dados (Indicadores)'!A22</f>
        <v>Fortalecimento de capacidades na cadeia</v>
      </c>
      <c r="BB4" t="str">
        <f>'Base de dados (Indicadores)'!A29</f>
        <v>Stakeholders da cadeia na avaliação de risco</v>
      </c>
      <c r="BD4" t="str">
        <f>'Base de dados (Indicadores)'!A57</f>
        <v>Qualidade da água captada</v>
      </c>
      <c r="BE4" t="str">
        <f>'Base de dados (Indicadores)'!A18</f>
        <v>Mecanismos de queixas e reclamações</v>
      </c>
      <c r="BF4" t="str">
        <f>'Base de dados (Indicadores)'!A5</f>
        <v>Compliance com a outorga de efluentes</v>
      </c>
      <c r="BG4" t="str">
        <f>'Base de dados (Indicadores)'!A62</f>
        <v>Operações em áreas de estresse hídrico</v>
      </c>
      <c r="BH4" t="str">
        <f>'Base de dados (Indicadores)'!A35</f>
        <v>Tratamento e prevenção da perda de qualidade</v>
      </c>
      <c r="BI4" t="str">
        <f>'Base de dados (Indicadores)'!A71</f>
        <v>Água recirculada</v>
      </c>
      <c r="BJ4" t="str">
        <f>'Base de dados (Indicadores)'!A49</f>
        <v>Magnitude dos impactos da empresa na quantidade</v>
      </c>
      <c r="BK4" t="str">
        <f>'Base de dados (Indicadores)'!A23</f>
        <v>Participação em Comitês de Bacia</v>
      </c>
      <c r="BL4" t="str">
        <f>'Base de dados (Indicadores)'!A15</f>
        <v>Política empresarial</v>
      </c>
      <c r="BN4" t="str">
        <f>'Base de dados (Indicadores)'!A9</f>
        <v>Comunicação sobre gestão de recursos hídricos</v>
      </c>
      <c r="BO4" t="str">
        <f>'Base de dados (Indicadores)'!A16</f>
        <v>Concorrência pelo uso</v>
      </c>
      <c r="BP4" t="str">
        <f>'Base de dados (Indicadores)'!A47</f>
        <v>Área de proteção da bacia hidrográfica</v>
      </c>
      <c r="BS4" t="e">
        <f>'Base de dados (Indicadores)'!#REF!</f>
        <v>#REF!</v>
      </c>
      <c r="BT4" t="str">
        <f>'Base de dados (Indicadores)'!A28</f>
        <v>Fortalecimento de capacidades na bacia</v>
      </c>
      <c r="BV4" t="str">
        <f>'Base de dados (Indicadores)'!A61</f>
        <v>Situação do saneamento básico</v>
      </c>
      <c r="CA4" t="str">
        <f>'Base de dados (Indicadores)'!A33</f>
        <v>Avaliação das ações de mitigação de impactos</v>
      </c>
      <c r="CB4" t="str">
        <f>'Base de dados (Indicadores)'!A22</f>
        <v>Fortalecimento de capacidades na cadeia</v>
      </c>
      <c r="CE4" t="str">
        <f>'Base de dados (Indicadores)'!A63</f>
        <v>Quantidade de água captada</v>
      </c>
      <c r="CF4" t="str">
        <f>'Base de dados (Indicadores)'!A5</f>
        <v>Compliance com a outorga de efluentes</v>
      </c>
      <c r="CG4" t="str">
        <f>'Base de dados (Indicadores)'!A55</f>
        <v>Cadeia de valor em áreas de estresse hídrico</v>
      </c>
      <c r="CH4" t="str">
        <f>'Base de dados (Indicadores)'!A42</f>
        <v>Impacto financeiro do não atendimento da outorga</v>
      </c>
      <c r="CI4" t="str">
        <f>'Base de dados (Indicadores)'!A68</f>
        <v>Redução do consumo</v>
      </c>
      <c r="CJ4" t="e">
        <f>'Base de dados (Indicadores)'!#REF!</f>
        <v>#REF!</v>
      </c>
      <c r="CL4" t="str">
        <f>'Base de dados (Indicadores)'!A59</f>
        <v>Qualidade ideal da água necessária</v>
      </c>
      <c r="CM4" t="e">
        <f>'Base de dados (Indicadores)'!#REF!</f>
        <v>#REF!</v>
      </c>
      <c r="CN4" t="str">
        <f>'Base de dados (Indicadores)'!A35</f>
        <v>Tratamento e prevenção da perda de qualidade</v>
      </c>
      <c r="CO4" t="str">
        <f>'Base de dados (Indicadores)'!A37</f>
        <v>Corpos hídricos significativamente afetados</v>
      </c>
      <c r="CP4" t="str">
        <f>'Base de dados (Indicadores)'!A56</f>
        <v>Qualidade de serviços de saneamento e higiene</v>
      </c>
      <c r="CQ4" t="str">
        <f>'Base de dados (Indicadores)'!A10</f>
        <v>Comunidade impactada</v>
      </c>
      <c r="CR4" t="str">
        <f>'Base de dados (Indicadores)'!A11</f>
        <v>Participação em fóruns</v>
      </c>
      <c r="CS4" t="str">
        <f>'Base de dados (Indicadores)'!A15</f>
        <v>Política empresarial</v>
      </c>
      <c r="CT4" t="str">
        <f>'Base de dados (Indicadores)'!A9</f>
        <v>Comunicação sobre gestão de recursos hídricos</v>
      </c>
      <c r="CU4" t="str">
        <f>'Base de dados (Indicadores)'!A57</f>
        <v>Qualidade da água captada</v>
      </c>
      <c r="CV4" t="str">
        <f>'Base de dados (Indicadores)'!A10</f>
        <v>Comunidade impactada</v>
      </c>
      <c r="CW4" t="str">
        <f>'Base de dados (Indicadores)'!A5</f>
        <v>Compliance com a outorga de efluentes</v>
      </c>
      <c r="CX4" t="str">
        <f>'Base de dados (Indicadores)'!A55</f>
        <v>Cadeia de valor em áreas de estresse hídrico</v>
      </c>
      <c r="CY4" t="str">
        <f>'Base de dados (Indicadores)'!A35</f>
        <v>Tratamento e prevenção da perda de qualidade</v>
      </c>
      <c r="CZ4" t="str">
        <f>'Base de dados (Indicadores)'!A68</f>
        <v>Redução do consumo</v>
      </c>
      <c r="DA4" t="e">
        <f>'Base de dados (Indicadores)'!#REF!</f>
        <v>#REF!</v>
      </c>
      <c r="DB4" t="str">
        <f>'Base de dados (Indicadores)'!A11</f>
        <v>Participação em fóruns</v>
      </c>
      <c r="DC4" t="str">
        <f>'Base de dados (Indicadores)'!A15</f>
        <v>Política empresarial</v>
      </c>
      <c r="DD4" t="str">
        <f>'Base de dados (Indicadores)'!A56</f>
        <v>Qualidade de serviços de saneamento e higiene</v>
      </c>
      <c r="DE4" t="str">
        <f>'Base de dados (Indicadores)'!A9</f>
        <v>Comunicação sobre gestão de recursos hídricos</v>
      </c>
      <c r="DF4" t="str">
        <f>'Base de dados (Indicadores)'!A5</f>
        <v>Compliance com a outorga de efluentes</v>
      </c>
      <c r="DG4" t="str">
        <f>'Base de dados (Indicadores)'!A35</f>
        <v>Tratamento e prevenção da perda de qualidade</v>
      </c>
      <c r="DH4" t="str">
        <f>'Base de dados (Indicadores)'!A8</f>
        <v>Disponibilização de informações</v>
      </c>
      <c r="DI4" t="e">
        <f>'Base de dados (Indicadores)'!#REF!</f>
        <v>#REF!</v>
      </c>
      <c r="DJ4" t="str">
        <f>'Base de dados (Indicadores)'!A47</f>
        <v>Área de proteção da bacia hidrográfica</v>
      </c>
      <c r="DK4" t="str">
        <f>'Base de dados (Indicadores)'!A11</f>
        <v>Participação em fóruns</v>
      </c>
      <c r="DL4" t="str">
        <f>'Base de dados (Indicadores)'!A48</f>
        <v>Magnitude dos impactos da cadeia na quantidade</v>
      </c>
      <c r="DM4" t="str">
        <f>'Base de dados (Indicadores)'!A52</f>
        <v>Magnitude dos impactos da cadeia na qualidade da água</v>
      </c>
      <c r="DN4" t="str">
        <f>'Base de dados (Indicadores)'!A13</f>
        <v>Eficácia da comunicação com clientes e fornecedores</v>
      </c>
    </row>
    <row r="5" spans="1:118" x14ac:dyDescent="0.25">
      <c r="A5" t="s">
        <v>1</v>
      </c>
      <c r="B5" t="s">
        <v>108</v>
      </c>
      <c r="C5" t="s">
        <v>3</v>
      </c>
      <c r="D5" t="s">
        <v>80</v>
      </c>
      <c r="E5" t="s">
        <v>2</v>
      </c>
      <c r="F5" t="s">
        <v>117</v>
      </c>
      <c r="G5" t="s">
        <v>80</v>
      </c>
      <c r="H5" t="s">
        <v>114</v>
      </c>
      <c r="I5" t="s">
        <v>117</v>
      </c>
      <c r="J5" t="s">
        <v>92</v>
      </c>
      <c r="L5" t="s">
        <v>117</v>
      </c>
      <c r="M5" t="s">
        <v>3</v>
      </c>
      <c r="N5" t="s">
        <v>80</v>
      </c>
      <c r="O5" t="s">
        <v>80</v>
      </c>
      <c r="P5" t="s">
        <v>80</v>
      </c>
      <c r="Q5" t="s">
        <v>2</v>
      </c>
      <c r="R5" t="s">
        <v>104</v>
      </c>
      <c r="S5" t="e">
        <f>'Base de dados (Indicadores)'!#REF!</f>
        <v>#REF!</v>
      </c>
      <c r="T5" t="e">
        <f>'Base de dados (Indicadores)'!#REF!</f>
        <v>#REF!</v>
      </c>
      <c r="U5" t="str">
        <f>'Base de dados (Indicadores)'!A70</f>
        <v>Água armazenada</v>
      </c>
      <c r="V5" t="str">
        <f>'Base de dados (Indicadores)'!A46</f>
        <v>Investimentos em eficiência</v>
      </c>
      <c r="W5" t="str">
        <f>'Base de dados (Indicadores)'!A73</f>
        <v>Água reutilizada</v>
      </c>
      <c r="Y5" t="str">
        <f>'Base de dados (Indicadores)'!A60</f>
        <v>Qualidade mínima da água</v>
      </c>
      <c r="AA5" t="str">
        <f>'Base de dados (Indicadores)'!A39</f>
        <v>Impacto financeiro por suspensão devido à má qualidade hídrica</v>
      </c>
      <c r="AB5" t="str">
        <f>'Base de dados (Indicadores)'!A58</f>
        <v>Qualidade da água devolvida</v>
      </c>
      <c r="AD5" t="str">
        <f>'Base de dados (Indicadores)'!A21</f>
        <v>Queixas solucionadas</v>
      </c>
      <c r="AE5" t="str">
        <f>'Base de dados (Indicadores)'!A25</f>
        <v>Participação empresarial em redes</v>
      </c>
      <c r="AF5" t="str">
        <f>'Base de dados (Indicadores)'!A19</f>
        <v>Níveis de gestão</v>
      </c>
      <c r="AK5" t="str">
        <f>'Base de dados (Indicadores)'!A40</f>
        <v>Corpos hídricos significativamente afetados</v>
      </c>
      <c r="AO5" t="str">
        <f>'Base de dados (Indicadores)'!A76</f>
        <v>Vulnerabilidade do ecossistema no que tange qualidade</v>
      </c>
      <c r="AP5" t="str">
        <f>'Base de dados (Indicadores)'!A27</f>
        <v>Quantidade e tipo de conflitos</v>
      </c>
      <c r="AV5" t="str">
        <f>'Base de dados (Indicadores)'!A51</f>
        <v>Magnitude dos impactos dos produtos na quantidade</v>
      </c>
      <c r="AW5" t="str">
        <f>'Base de dados (Indicadores)'!A51</f>
        <v>Magnitude dos impactos dos produtos na quantidade</v>
      </c>
      <c r="BD5" t="str">
        <f>'Base de dados (Indicadores)'!A59</f>
        <v>Qualidade ideal da água necessária</v>
      </c>
      <c r="BE5" t="str">
        <f>'Base de dados (Indicadores)'!A21</f>
        <v>Queixas solucionadas</v>
      </c>
      <c r="BF5" t="e">
        <f>'Base de dados (Indicadores)'!#REF!</f>
        <v>#REF!</v>
      </c>
      <c r="BG5" t="str">
        <f>'Base de dados (Indicadores)'!A70</f>
        <v>Água armazenada</v>
      </c>
      <c r="BH5" t="str">
        <f>'Base de dados (Indicadores)'!A36</f>
        <v>Cobrança pelo uso</v>
      </c>
      <c r="BI5" t="str">
        <f>'Base de dados (Indicadores)'!A73</f>
        <v>Água reutilizada</v>
      </c>
      <c r="BJ5" t="str">
        <f>'Base de dados (Indicadores)'!A50</f>
        <v>Magnitude dos impactos  empresa na qualidade da água</v>
      </c>
      <c r="BK5" t="str">
        <f>'Base de dados (Indicadores)'!A25</f>
        <v>Participação empresarial em redes</v>
      </c>
      <c r="BL5" t="str">
        <f>'Base de dados (Indicadores)'!A19</f>
        <v>Níveis de gestão</v>
      </c>
      <c r="BO5" t="str">
        <f>'Base de dados (Indicadores)'!A27</f>
        <v>Quantidade e tipo de conflitos</v>
      </c>
      <c r="BS5" t="str">
        <f>'Base de dados (Indicadores)'!A38</f>
        <v>Impacto da empresa na qualidade de água para demais usuários</v>
      </c>
      <c r="BV5" t="str">
        <f>'Base de dados (Indicadores)'!A75</f>
        <v>Vulnerabilidade do ecossistema no que tange quantidade</v>
      </c>
      <c r="CA5" t="str">
        <f>'Base de dados (Indicadores)'!A48</f>
        <v>Magnitude dos impactos da cadeia na quantidade</v>
      </c>
      <c r="CB5" t="str">
        <f>'Base de dados (Indicadores)'!A29</f>
        <v>Stakeholders da cadeia na avaliação de risco</v>
      </c>
      <c r="CE5" t="str">
        <f>'Base de dados (Indicadores)'!A65</f>
        <v>Quantidade de água captada na cadeia</v>
      </c>
      <c r="CF5" t="str">
        <f>'Base de dados (Indicadores)'!A43</f>
        <v>Área de proteção da bacia hidrográfica</v>
      </c>
      <c r="CG5" t="str">
        <f>'Base de dados (Indicadores)'!A62</f>
        <v>Operações em áreas de estresse hídrico</v>
      </c>
      <c r="CH5" t="str">
        <f>'Base de dados (Indicadores)'!A46</f>
        <v>Investimentos em eficiência</v>
      </c>
      <c r="CI5" t="str">
        <f>'Base de dados (Indicadores)'!A71</f>
        <v>Água recirculada</v>
      </c>
      <c r="CJ5" t="str">
        <f>'Base de dados (Indicadores)'!A33</f>
        <v>Avaliação das ações de mitigação de impactos</v>
      </c>
      <c r="CL5" t="str">
        <f>'Base de dados (Indicadores)'!A60</f>
        <v>Qualidade mínima da água</v>
      </c>
      <c r="CN5" t="str">
        <f>'Base de dados (Indicadores)'!A39</f>
        <v>Impacto financeiro por suspensão devido à má qualidade hídrica</v>
      </c>
      <c r="CO5" t="str">
        <f>'Base de dados (Indicadores)'!A38</f>
        <v>Impacto da empresa na qualidade de água para demais usuários</v>
      </c>
      <c r="CP5" t="str">
        <f>'Base de dados (Indicadores)'!A61</f>
        <v>Situação do saneamento básico</v>
      </c>
      <c r="CQ5" t="str">
        <f>'Base de dados (Indicadores)'!A16</f>
        <v>Concorrência pelo uso</v>
      </c>
      <c r="CR5" t="str">
        <f>'Base de dados (Indicadores)'!A22</f>
        <v>Fortalecimento de capacidades na cadeia</v>
      </c>
      <c r="CS5" t="str">
        <f>'Base de dados (Indicadores)'!A19</f>
        <v>Níveis de gestão</v>
      </c>
      <c r="CT5" t="str">
        <f>'Base de dados (Indicadores)'!A12</f>
        <v>Eficácia da comunicação com bacia</v>
      </c>
      <c r="CU5" t="str">
        <f>'Base de dados (Indicadores)'!A59</f>
        <v>Qualidade ideal da água necessária</v>
      </c>
      <c r="CV5" t="str">
        <f>'Base de dados (Indicadores)'!A16</f>
        <v>Concorrência pelo uso</v>
      </c>
      <c r="CW5" t="str">
        <f>'Base de dados (Indicadores)'!A43</f>
        <v>Área de proteção da bacia hidrográfica</v>
      </c>
      <c r="CX5" t="str">
        <f>'Base de dados (Indicadores)'!A62</f>
        <v>Operações em áreas de estresse hídrico</v>
      </c>
      <c r="CY5" t="str">
        <f>'Base de dados (Indicadores)'!A36</f>
        <v>Cobrança pelo uso</v>
      </c>
      <c r="CZ5" t="str">
        <f>'Base de dados (Indicadores)'!A71</f>
        <v>Água recirculada</v>
      </c>
      <c r="DA5" t="str">
        <f>'Base de dados (Indicadores)'!A32</f>
        <v>Extenção das ações de mitigação de impactos</v>
      </c>
      <c r="DB5" t="str">
        <f>'Base de dados (Indicadores)'!A22</f>
        <v>Fortalecimento de capacidades na cadeia</v>
      </c>
      <c r="DC5" t="str">
        <f>'Base de dados (Indicadores)'!A19</f>
        <v>Níveis de gestão</v>
      </c>
      <c r="DD5" t="str">
        <f>'Base de dados (Indicadores)'!A61</f>
        <v>Situação do saneamento básico</v>
      </c>
      <c r="DE5" t="str">
        <f>'Base de dados (Indicadores)'!A12</f>
        <v>Eficácia da comunicação com bacia</v>
      </c>
      <c r="DF5" t="e">
        <f>'Base de dados (Indicadores)'!#REF!</f>
        <v>#REF!</v>
      </c>
      <c r="DG5" t="str">
        <f>'Base de dados (Indicadores)'!A37</f>
        <v>Corpos hídricos significativamente afetados</v>
      </c>
      <c r="DH5" t="str">
        <f>'Base de dados (Indicadores)'!A9</f>
        <v>Comunicação sobre gestão de recursos hídricos</v>
      </c>
      <c r="DI5" t="str">
        <f>'Base de dados (Indicadores)'!A40</f>
        <v>Corpos hídricos significativamente afetados</v>
      </c>
      <c r="DJ5" t="str">
        <f>'Base de dados (Indicadores)'!A54</f>
        <v>Poluição e contaminação de mananciais</v>
      </c>
      <c r="DK5" t="str">
        <f>'Base de dados (Indicadores)'!A12</f>
        <v>Eficácia da comunicação com bacia</v>
      </c>
      <c r="DL5" t="str">
        <f>'Base de dados (Indicadores)'!A51</f>
        <v>Magnitude dos impactos dos produtos na quantidade</v>
      </c>
      <c r="DM5" t="str">
        <f>'Base de dados (Indicadores)'!A53</f>
        <v>Magnitude dos impactos dos produtos na qualidade da água</v>
      </c>
      <c r="DN5" t="str">
        <f>'Base de dados (Indicadores)'!A22</f>
        <v>Fortalecimento de capacidades na cadeia</v>
      </c>
    </row>
    <row r="6" spans="1:118" x14ac:dyDescent="0.25">
      <c r="A6" s="64" t="s">
        <v>186</v>
      </c>
      <c r="B6" s="64" t="s">
        <v>186</v>
      </c>
      <c r="C6" t="s">
        <v>80</v>
      </c>
      <c r="D6" t="s">
        <v>2</v>
      </c>
      <c r="E6" t="s">
        <v>92</v>
      </c>
      <c r="F6" t="s">
        <v>104</v>
      </c>
      <c r="G6" t="s">
        <v>75</v>
      </c>
      <c r="I6" t="s">
        <v>104</v>
      </c>
      <c r="L6" t="s">
        <v>104</v>
      </c>
      <c r="M6" t="s">
        <v>80</v>
      </c>
      <c r="N6" t="s">
        <v>75</v>
      </c>
      <c r="O6" t="s">
        <v>92</v>
      </c>
      <c r="P6" t="s">
        <v>2</v>
      </c>
      <c r="Q6" t="s">
        <v>92</v>
      </c>
      <c r="R6" t="s">
        <v>117</v>
      </c>
      <c r="T6" t="str">
        <f>'Base de dados (Indicadores)'!A69</f>
        <v>Planejamento e gestão de outorgas</v>
      </c>
      <c r="V6" t="str">
        <f>'Base de dados (Indicadores)'!A74</f>
        <v>Valor da indisponibilidade hídrica</v>
      </c>
      <c r="AA6" t="str">
        <f>'Base de dados (Indicadores)'!A41</f>
        <v>Impacto financeiro relacionado à qualidade</v>
      </c>
      <c r="AE6" t="str">
        <f>'Base de dados (Indicadores)'!A30</f>
        <v>Fortalecimento de capacidades empresariais</v>
      </c>
      <c r="AK6" t="str">
        <f>'Base de dados (Indicadores)'!A67</f>
        <v>Balanço hídrico da empresa</v>
      </c>
      <c r="AP6" t="str">
        <f>'Base de dados (Indicadores)'!A72</f>
        <v>Vazão total outorgada na bacia</v>
      </c>
      <c r="BD6" t="str">
        <f>'Base de dados (Indicadores)'!A60</f>
        <v>Qualidade mínima da água</v>
      </c>
      <c r="BF6" t="e">
        <f>'Base de dados (Indicadores)'!#REF!</f>
        <v>#REF!</v>
      </c>
      <c r="BH6" t="str">
        <f>'Base de dados (Indicadores)'!A39</f>
        <v>Impacto financeiro por suspensão devido à má qualidade hídrica</v>
      </c>
      <c r="BJ6" t="str">
        <f>'Base de dados (Indicadores)'!A58</f>
        <v>Qualidade da água devolvida</v>
      </c>
      <c r="BK6" t="str">
        <f>'Base de dados (Indicadores)'!A30</f>
        <v>Fortalecimento de capacidades empresariais</v>
      </c>
      <c r="BO6" t="str">
        <f>'Base de dados (Indicadores)'!A72</f>
        <v>Vazão total outorgada na bacia</v>
      </c>
      <c r="BS6" t="str">
        <f>'Base de dados (Indicadores)'!A40</f>
        <v>Corpos hídricos significativamente afetados</v>
      </c>
      <c r="BV6" t="str">
        <f>'Base de dados (Indicadores)'!A76</f>
        <v>Vulnerabilidade do ecossistema no que tange qualidade</v>
      </c>
      <c r="CA6" t="str">
        <f>'Base de dados (Indicadores)'!A51</f>
        <v>Magnitude dos impactos dos produtos na quantidade</v>
      </c>
      <c r="CE6" t="str">
        <f>'Base de dados (Indicadores)'!A66</f>
        <v>Quantidade de água indisponível</v>
      </c>
      <c r="CF6" t="e">
        <f>'Base de dados (Indicadores)'!#REF!</f>
        <v>#REF!</v>
      </c>
      <c r="CG6" t="str">
        <f>'Base de dados (Indicadores)'!A70</f>
        <v>Água armazenada</v>
      </c>
      <c r="CH6" t="str">
        <f>'Base de dados (Indicadores)'!A74</f>
        <v>Valor da indisponibilidade hídrica</v>
      </c>
      <c r="CI6" t="str">
        <f>'Base de dados (Indicadores)'!A73</f>
        <v>Água reutilizada</v>
      </c>
      <c r="CJ6" t="str">
        <f>'Base de dados (Indicadores)'!A40</f>
        <v>Corpos hídricos significativamente afetados</v>
      </c>
      <c r="CN6" t="str">
        <f>'Base de dados (Indicadores)'!A41</f>
        <v>Impacto financeiro relacionado à qualidade</v>
      </c>
      <c r="CO6" t="str">
        <f>'Base de dados (Indicadores)'!A50</f>
        <v>Magnitude dos impactos  empresa na qualidade da água</v>
      </c>
      <c r="CP6" t="str">
        <f>'Base de dados (Indicadores)'!A76</f>
        <v>Vulnerabilidade do ecossistema no que tange qualidade</v>
      </c>
      <c r="CQ6" t="str">
        <f>'Base de dados (Indicadores)'!A17</f>
        <v>Impactos em imagem e reputação</v>
      </c>
      <c r="CR6" t="str">
        <f>'Base de dados (Indicadores)'!A23</f>
        <v>Participação em Comitês de Bacia</v>
      </c>
      <c r="CS6" t="str">
        <f>'Base de dados (Indicadores)'!A20</f>
        <v>Planos e projetos para a gestão</v>
      </c>
      <c r="CT6" t="str">
        <f>'Base de dados (Indicadores)'!A13</f>
        <v>Eficácia da comunicação com clientes e fornecedores</v>
      </c>
      <c r="CU6" t="str">
        <f>'Base de dados (Indicadores)'!A60</f>
        <v>Qualidade mínima da água</v>
      </c>
      <c r="CV6" t="str">
        <f>'Base de dados (Indicadores)'!A17</f>
        <v>Impactos em imagem e reputação</v>
      </c>
      <c r="CW6" t="str">
        <f>'Base de dados (Indicadores)'!A47</f>
        <v>Área de proteção da bacia hidrográfica</v>
      </c>
      <c r="CX6" t="str">
        <f>'Base de dados (Indicadores)'!A70</f>
        <v>Água armazenada</v>
      </c>
      <c r="CY6" t="str">
        <f>'Base de dados (Indicadores)'!A39</f>
        <v>Impacto financeiro por suspensão devido à má qualidade hídrica</v>
      </c>
      <c r="CZ6" t="str">
        <f>'Base de dados (Indicadores)'!A73</f>
        <v>Água reutilizada</v>
      </c>
      <c r="DA6" t="str">
        <f>'Base de dados (Indicadores)'!A33</f>
        <v>Avaliação das ações de mitigação de impactos</v>
      </c>
      <c r="DB6" t="str">
        <f>'Base de dados (Indicadores)'!A23</f>
        <v>Participação em Comitês de Bacia</v>
      </c>
      <c r="DC6" t="str">
        <f>'Base de dados (Indicadores)'!A20</f>
        <v>Planos e projetos para a gestão</v>
      </c>
      <c r="DD6" t="str">
        <f>'Base de dados (Indicadores)'!A75</f>
        <v>Vulnerabilidade do ecossistema no que tange quantidade</v>
      </c>
      <c r="DE6" t="str">
        <f>'Base de dados (Indicadores)'!A13</f>
        <v>Eficácia da comunicação com clientes e fornecedores</v>
      </c>
      <c r="DF6" t="str">
        <f>'Base de dados (Indicadores)'!A36</f>
        <v>Cobrança pelo uso</v>
      </c>
      <c r="DG6" t="str">
        <f>'Base de dados (Indicadores)'!A39</f>
        <v>Impacto financeiro por suspensão devido à má qualidade hídrica</v>
      </c>
      <c r="DH6" t="str">
        <f>'Base de dados (Indicadores)'!A14</f>
        <v>Plano de contigência para suprimento e qualidade</v>
      </c>
      <c r="DI6" t="str">
        <f>'Base de dados (Indicadores)'!A43</f>
        <v>Área de proteção da bacia hidrográfica</v>
      </c>
      <c r="DJ6" t="str">
        <f>'Base de dados (Indicadores)'!A61</f>
        <v>Situação do saneamento básico</v>
      </c>
      <c r="DK6" t="str">
        <f>'Base de dados (Indicadores)'!A16</f>
        <v>Concorrência pelo uso</v>
      </c>
      <c r="DL6" t="str">
        <f>'Base de dados (Indicadores)'!A55</f>
        <v>Cadeia de valor em áreas de estresse hídrico</v>
      </c>
      <c r="DN6" t="str">
        <f>'Base de dados (Indicadores)'!A26</f>
        <v>Plano de ação a partir de riscos na cadeia</v>
      </c>
    </row>
    <row r="7" spans="1:118" x14ac:dyDescent="0.25">
      <c r="C7" t="s">
        <v>2</v>
      </c>
      <c r="D7" t="s">
        <v>75</v>
      </c>
      <c r="E7" t="s">
        <v>114</v>
      </c>
      <c r="G7" t="s">
        <v>92</v>
      </c>
      <c r="M7" t="s">
        <v>2</v>
      </c>
      <c r="N7" t="s">
        <v>92</v>
      </c>
      <c r="O7" t="s">
        <v>102</v>
      </c>
      <c r="P7" t="s">
        <v>75</v>
      </c>
      <c r="Q7" t="s">
        <v>114</v>
      </c>
      <c r="V7" t="str">
        <f>'Base de dados (Indicadores)'!A78</f>
        <v>Economia devido à redução do consumo</v>
      </c>
      <c r="AA7" t="str">
        <f>'Base de dados (Indicadores)'!A79</f>
        <v>Investimento em ações de conservação da bacia</v>
      </c>
      <c r="BD7" t="str">
        <f>'Base de dados (Indicadores)'!A63</f>
        <v>Quantidade de água captada</v>
      </c>
      <c r="BF7" t="str">
        <f>'Base de dados (Indicadores)'!A69</f>
        <v>Planejamento e gestão de outorgas</v>
      </c>
      <c r="BH7" t="str">
        <f>'Base de dados (Indicadores)'!A41</f>
        <v>Impacto financeiro relacionado à qualidade</v>
      </c>
      <c r="BJ7" t="str">
        <f>'Base de dados (Indicadores)'!A64</f>
        <v>Quantidade de água devolvida</v>
      </c>
      <c r="BS7" t="str">
        <f>'Base de dados (Indicadores)'!A67</f>
        <v>Balanço hídrico da empresa</v>
      </c>
      <c r="CA7" t="str">
        <f>'Base de dados (Indicadores)'!A52</f>
        <v>Magnitude dos impactos da cadeia na qualidade da água</v>
      </c>
      <c r="CF7" t="str">
        <f>'Base de dados (Indicadores)'!A69</f>
        <v>Planejamento e gestão de outorgas</v>
      </c>
      <c r="CG7" t="str">
        <f>'Base de dados (Indicadores)'!A77</f>
        <v>Disponibilidade hídrica</v>
      </c>
      <c r="CH7" t="str">
        <f>'Base de dados (Indicadores)'!A78</f>
        <v>Economia devido à redução do consumo</v>
      </c>
      <c r="CJ7" t="str">
        <f>'Base de dados (Indicadores)'!A48</f>
        <v>Magnitude dos impactos da cadeia na quantidade</v>
      </c>
      <c r="CN7" t="str">
        <f>'Base de dados (Indicadores)'!A79</f>
        <v>Investimento em ações de conservação da bacia</v>
      </c>
      <c r="CO7" t="str">
        <f>'Base de dados (Indicadores)'!A52</f>
        <v>Magnitude dos impactos da cadeia na qualidade da água</v>
      </c>
      <c r="CQ7" t="str">
        <f>'Base de dados (Indicadores)'!A18</f>
        <v>Mecanismos de queixas e reclamações</v>
      </c>
      <c r="CR7" t="str">
        <f>'Base de dados (Indicadores)'!A24</f>
        <v>Participação de diferentes setores</v>
      </c>
      <c r="CS7" t="str">
        <f>'Base de dados (Indicadores)'!A26</f>
        <v>Plano de ação a partir de riscos na cadeia</v>
      </c>
      <c r="CU7" t="str">
        <f>'Base de dados (Indicadores)'!A63</f>
        <v>Quantidade de água captada</v>
      </c>
      <c r="CV7" t="str">
        <f>'Base de dados (Indicadores)'!A18</f>
        <v>Mecanismos de queixas e reclamações</v>
      </c>
      <c r="CW7" t="e">
        <f>'Base de dados (Indicadores)'!#REF!</f>
        <v>#REF!</v>
      </c>
      <c r="CX7" t="str">
        <f>'Base de dados (Indicadores)'!A77</f>
        <v>Disponibilidade hídrica</v>
      </c>
      <c r="CY7" t="str">
        <f>'Base de dados (Indicadores)'!A41</f>
        <v>Impacto financeiro relacionado à qualidade</v>
      </c>
      <c r="DA7" t="str">
        <f>'Base de dados (Indicadores)'!A37</f>
        <v>Corpos hídricos significativamente afetados</v>
      </c>
      <c r="DB7" t="str">
        <f>'Base de dados (Indicadores)'!A24</f>
        <v>Participação de diferentes setores</v>
      </c>
      <c r="DC7" t="str">
        <f>'Base de dados (Indicadores)'!A26</f>
        <v>Plano de ação a partir de riscos na cadeia</v>
      </c>
      <c r="DD7" t="str">
        <f>'Base de dados (Indicadores)'!A76</f>
        <v>Vulnerabilidade do ecossistema no que tange qualidade</v>
      </c>
      <c r="DF7" t="str">
        <f>'Base de dados (Indicadores)'!A42</f>
        <v>Impacto financeiro do não atendimento da outorga</v>
      </c>
      <c r="DG7" t="str">
        <f>'Base de dados (Indicadores)'!A41</f>
        <v>Impacto financeiro relacionado à qualidade</v>
      </c>
      <c r="DH7" t="str">
        <f>'Base de dados (Indicadores)'!A15</f>
        <v>Política empresarial</v>
      </c>
      <c r="DI7" t="str">
        <f>'Base de dados (Indicadores)'!A44</f>
        <v>Perdas no abastecimento</v>
      </c>
      <c r="DJ7" t="str">
        <f>'Base de dados (Indicadores)'!A76</f>
        <v>Vulnerabilidade do ecossistema no que tange qualidade</v>
      </c>
      <c r="DK7" t="str">
        <f>'Base de dados (Indicadores)'!A20</f>
        <v>Planos e projetos para a gestão</v>
      </c>
      <c r="DL7" t="str">
        <f>'Base de dados (Indicadores)'!A65</f>
        <v>Quantidade de água captada na cadeia</v>
      </c>
      <c r="DN7" t="str">
        <f>'Base de dados (Indicadores)'!A29</f>
        <v>Stakeholders da cadeia na avaliação de risco</v>
      </c>
    </row>
    <row r="8" spans="1:118" x14ac:dyDescent="0.25">
      <c r="C8" t="s">
        <v>75</v>
      </c>
      <c r="D8" t="s">
        <v>92</v>
      </c>
      <c r="G8" t="s">
        <v>102</v>
      </c>
      <c r="M8" t="s">
        <v>75</v>
      </c>
      <c r="N8" t="s">
        <v>102</v>
      </c>
      <c r="O8" t="s">
        <v>117</v>
      </c>
      <c r="P8" t="s">
        <v>92</v>
      </c>
      <c r="V8" t="str">
        <f>'Base de dados (Indicadores)'!A80</f>
        <v>Investimento em ações de conservação da bacia</v>
      </c>
      <c r="BD8" t="str">
        <f>'Base de dados (Indicadores)'!A66</f>
        <v>Quantidade de água indisponível</v>
      </c>
      <c r="BH8" t="str">
        <f>'Base de dados (Indicadores)'!A42</f>
        <v>Impacto financeiro do não atendimento da outorga</v>
      </c>
      <c r="CA8" t="str">
        <f>'Base de dados (Indicadores)'!A53</f>
        <v>Magnitude dos impactos dos produtos na qualidade da água</v>
      </c>
      <c r="CH8" t="str">
        <f>'Base de dados (Indicadores)'!A80</f>
        <v>Investimento em ações de conservação da bacia</v>
      </c>
      <c r="CJ8" t="str">
        <f>'Base de dados (Indicadores)'!A49</f>
        <v>Magnitude dos impactos da empresa na quantidade</v>
      </c>
      <c r="CO8" t="str">
        <f>'Base de dados (Indicadores)'!A53</f>
        <v>Magnitude dos impactos dos produtos na qualidade da água</v>
      </c>
      <c r="CQ8" t="str">
        <f>'Base de dados (Indicadores)'!A21</f>
        <v>Queixas solucionadas</v>
      </c>
      <c r="CR8" t="str">
        <f>'Base de dados (Indicadores)'!A25</f>
        <v>Participação empresarial em redes</v>
      </c>
      <c r="CU8" t="str">
        <f>'Base de dados (Indicadores)'!A65</f>
        <v>Quantidade de água captada na cadeia</v>
      </c>
      <c r="CV8" t="str">
        <f>'Base de dados (Indicadores)'!A21</f>
        <v>Queixas solucionadas</v>
      </c>
      <c r="CW8" t="e">
        <f>'Base de dados (Indicadores)'!#REF!</f>
        <v>#REF!</v>
      </c>
      <c r="CY8" t="str">
        <f>'Base de dados (Indicadores)'!A42</f>
        <v>Impacto financeiro do não atendimento da outorga</v>
      </c>
      <c r="DA8" t="str">
        <f>'Base de dados (Indicadores)'!A38</f>
        <v>Impacto da empresa na qualidade de água para demais usuários</v>
      </c>
      <c r="DB8" t="str">
        <f>'Base de dados (Indicadores)'!A25</f>
        <v>Participação empresarial em redes</v>
      </c>
      <c r="DF8" t="str">
        <f>'Base de dados (Indicadores)'!A45</f>
        <v xml:space="preserve"> Quantidade de água demandada vs disponibilidade hídrica local</v>
      </c>
      <c r="DG8" t="str">
        <f>'Base de dados (Indicadores)'!A50</f>
        <v>Magnitude dos impactos  empresa na qualidade da água</v>
      </c>
      <c r="DH8" t="str">
        <f>'Base de dados (Indicadores)'!A17</f>
        <v>Impactos em imagem e reputação</v>
      </c>
      <c r="DI8" t="str">
        <f>'Base de dados (Indicadores)'!A67</f>
        <v>Balanço hídrico da empresa</v>
      </c>
      <c r="DK8" t="str">
        <f>'Base de dados (Indicadores)'!A24</f>
        <v>Participação de diferentes setores</v>
      </c>
    </row>
    <row r="9" spans="1:118" x14ac:dyDescent="0.25">
      <c r="C9" t="s">
        <v>92</v>
      </c>
      <c r="G9" t="s">
        <v>117</v>
      </c>
      <c r="M9" t="s">
        <v>92</v>
      </c>
      <c r="N9" t="s">
        <v>117</v>
      </c>
      <c r="O9" t="s">
        <v>104</v>
      </c>
      <c r="P9" t="s">
        <v>114</v>
      </c>
      <c r="BH9" t="str">
        <f>'Base de dados (Indicadores)'!A46</f>
        <v>Investimentos em eficiência</v>
      </c>
      <c r="CJ9" t="str">
        <f>'Base de dados (Indicadores)'!A51</f>
        <v>Magnitude dos impactos dos produtos na quantidade</v>
      </c>
      <c r="CO9" t="str">
        <f>'Base de dados (Indicadores)'!A58</f>
        <v>Qualidade da água devolvida</v>
      </c>
      <c r="CQ9" t="str">
        <f>'Base de dados (Indicadores)'!A27</f>
        <v>Quantidade e tipo de conflitos</v>
      </c>
      <c r="CR9" t="str">
        <f>'Base de dados (Indicadores)'!A28</f>
        <v>Fortalecimento de capacidades na bacia</v>
      </c>
      <c r="CU9" t="str">
        <f>'Base de dados (Indicadores)'!A66</f>
        <v>Quantidade de água indisponível</v>
      </c>
      <c r="CV9" t="str">
        <f>'Base de dados (Indicadores)'!A27</f>
        <v>Quantidade e tipo de conflitos</v>
      </c>
      <c r="CW9" t="str">
        <f>'Base de dados (Indicadores)'!A69</f>
        <v>Planejamento e gestão de outorgas</v>
      </c>
      <c r="CY9" t="str">
        <f>'Base de dados (Indicadores)'!A46</f>
        <v>Investimentos em eficiência</v>
      </c>
      <c r="DA9" t="str">
        <f>'Base de dados (Indicadores)'!A40</f>
        <v>Corpos hídricos significativamente afetados</v>
      </c>
      <c r="DB9" t="str">
        <f>'Base de dados (Indicadores)'!A28</f>
        <v>Fortalecimento de capacidades na bacia</v>
      </c>
      <c r="DF9" t="str">
        <f>'Base de dados (Indicadores)'!A46</f>
        <v>Investimentos em eficiência</v>
      </c>
      <c r="DG9" t="e">
        <f>'Base de dados (Indicadores)'!#REF!</f>
        <v>#REF!</v>
      </c>
      <c r="DH9" t="str">
        <f>'Base de dados (Indicadores)'!A18</f>
        <v>Mecanismos de queixas e reclamações</v>
      </c>
      <c r="DI9" t="str">
        <f>'Base de dados (Indicadores)'!A75</f>
        <v>Vulnerabilidade do ecossistema no que tange quantidade</v>
      </c>
      <c r="DK9" t="str">
        <f>'Base de dados (Indicadores)'!A27</f>
        <v>Quantidade e tipo de conflitos</v>
      </c>
    </row>
    <row r="10" spans="1:118" x14ac:dyDescent="0.25">
      <c r="C10" s="64" t="s">
        <v>102</v>
      </c>
      <c r="G10" t="s">
        <v>114</v>
      </c>
      <c r="M10" t="s">
        <v>102</v>
      </c>
      <c r="N10" t="s">
        <v>114</v>
      </c>
      <c r="BH10" t="str">
        <f>'Base de dados (Indicadores)'!A74</f>
        <v>Valor da indisponibilidade hídrica</v>
      </c>
      <c r="CJ10" t="str">
        <f>'Base de dados (Indicadores)'!A64</f>
        <v>Quantidade de água devolvida</v>
      </c>
      <c r="CQ10" t="str">
        <f>'Base de dados (Indicadores)'!A72</f>
        <v>Vazão total outorgada na bacia</v>
      </c>
      <c r="CR10" t="str">
        <f>'Base de dados (Indicadores)'!A29</f>
        <v>Stakeholders da cadeia na avaliação de risco</v>
      </c>
      <c r="CV10" t="str">
        <f>'Base de dados (Indicadores)'!A72</f>
        <v>Vazão total outorgada na bacia</v>
      </c>
      <c r="CY10" t="str">
        <f>'Base de dados (Indicadores)'!A74</f>
        <v>Valor da indisponibilidade hídrica</v>
      </c>
      <c r="DA10" t="str">
        <f>'Base de dados (Indicadores)'!A48</f>
        <v>Magnitude dos impactos da cadeia na quantidade</v>
      </c>
      <c r="DB10" t="str">
        <f>'Base de dados (Indicadores)'!A29</f>
        <v>Stakeholders da cadeia na avaliação de risco</v>
      </c>
      <c r="DF10" t="str">
        <f>'Base de dados (Indicadores)'!A49</f>
        <v>Magnitude dos impactos da empresa na quantidade</v>
      </c>
      <c r="DG10" t="str">
        <f>'Base de dados (Indicadores)'!A56</f>
        <v>Qualidade de serviços de saneamento e higiene</v>
      </c>
      <c r="DH10" t="str">
        <f>'Base de dados (Indicadores)'!A19</f>
        <v>Níveis de gestão</v>
      </c>
      <c r="DK10" t="str">
        <f>'Base de dados (Indicadores)'!A28</f>
        <v>Fortalecimento de capacidades na bacia</v>
      </c>
    </row>
    <row r="11" spans="1:118" x14ac:dyDescent="0.25">
      <c r="C11" t="s">
        <v>117</v>
      </c>
      <c r="G11" t="s">
        <v>104</v>
      </c>
      <c r="M11" t="s">
        <v>117</v>
      </c>
      <c r="N11" t="s">
        <v>104</v>
      </c>
      <c r="BH11" t="str">
        <f>'Base de dados (Indicadores)'!A78</f>
        <v>Economia devido à redução do consumo</v>
      </c>
      <c r="CJ11" t="str">
        <f>'Base de dados (Indicadores)'!A67</f>
        <v>Balanço hídrico da empresa</v>
      </c>
      <c r="CR11" t="str">
        <f>'Base de dados (Indicadores)'!A30</f>
        <v>Fortalecimento de capacidades empresariais</v>
      </c>
      <c r="CU11" s="64"/>
      <c r="CY11" t="str">
        <f>'Base de dados (Indicadores)'!A78</f>
        <v>Economia devido à redução do consumo</v>
      </c>
      <c r="DA11" t="str">
        <f>'Base de dados (Indicadores)'!A49</f>
        <v>Magnitude dos impactos da empresa na quantidade</v>
      </c>
      <c r="DB11" t="str">
        <f>'Base de dados (Indicadores)'!A30</f>
        <v>Fortalecimento de capacidades empresariais</v>
      </c>
      <c r="DF11" t="e">
        <f>'Base de dados (Indicadores)'!#REF!</f>
        <v>#REF!</v>
      </c>
      <c r="DG11" t="str">
        <f>'Base de dados (Indicadores)'!A57</f>
        <v>Qualidade da água captada</v>
      </c>
      <c r="DH11" t="str">
        <f>'Base de dados (Indicadores)'!A21</f>
        <v>Queixas solucionadas</v>
      </c>
      <c r="DK11" t="str">
        <f>'Base de dados (Indicadores)'!A72</f>
        <v>Vazão total outorgada na bacia</v>
      </c>
    </row>
    <row r="12" spans="1:118" x14ac:dyDescent="0.25">
      <c r="C12" t="s">
        <v>114</v>
      </c>
      <c r="M12" t="s">
        <v>114</v>
      </c>
      <c r="BH12" t="str">
        <f>'Base de dados (Indicadores)'!A79</f>
        <v>Investimento em ações de conservação da bacia</v>
      </c>
      <c r="CY12" t="str">
        <f>'Base de dados (Indicadores)'!A79</f>
        <v>Investimento em ações de conservação da bacia</v>
      </c>
      <c r="DA12" t="str">
        <f>'Base de dados (Indicadores)'!A50</f>
        <v>Magnitude dos impactos  empresa na qualidade da água</v>
      </c>
      <c r="DF12" t="str">
        <f>'Base de dados (Indicadores)'!A62</f>
        <v>Operações em áreas de estresse hídrico</v>
      </c>
      <c r="DG12" t="str">
        <f>'Base de dados (Indicadores)'!A58</f>
        <v>Qualidade da água devolvida</v>
      </c>
      <c r="DH12" t="str">
        <f>'Base de dados (Indicadores)'!A23</f>
        <v>Participação em Comitês de Bacia</v>
      </c>
    </row>
    <row r="13" spans="1:118" x14ac:dyDescent="0.25">
      <c r="C13" t="s">
        <v>104</v>
      </c>
      <c r="M13" t="s">
        <v>104</v>
      </c>
      <c r="BH13" t="str">
        <f>'Base de dados (Indicadores)'!A80</f>
        <v>Investimento em ações de conservação da bacia</v>
      </c>
      <c r="CY13" t="str">
        <f>'Base de dados (Indicadores)'!A80</f>
        <v>Investimento em ações de conservação da bacia</v>
      </c>
      <c r="DA13" t="str">
        <f>'Base de dados (Indicadores)'!A51</f>
        <v>Magnitude dos impactos dos produtos na quantidade</v>
      </c>
      <c r="DF13" t="str">
        <f>'Base de dados (Indicadores)'!A63</f>
        <v>Quantidade de água captada</v>
      </c>
      <c r="DG13" t="str">
        <f>'Base de dados (Indicadores)'!A59</f>
        <v>Qualidade ideal da água necessária</v>
      </c>
      <c r="DH13" t="str">
        <f>'Base de dados (Indicadores)'!A25</f>
        <v>Participação empresarial em redes</v>
      </c>
    </row>
    <row r="14" spans="1:118" x14ac:dyDescent="0.25">
      <c r="DA14" t="str">
        <f>'Base de dados (Indicadores)'!A52</f>
        <v>Magnitude dos impactos da cadeia na qualidade da água</v>
      </c>
      <c r="DF14" t="str">
        <f>'Base de dados (Indicadores)'!A64</f>
        <v>Quantidade de água devolvida</v>
      </c>
      <c r="DG14" t="str">
        <f>'Base de dados (Indicadores)'!A60</f>
        <v>Qualidade mínima da água</v>
      </c>
      <c r="DH14" t="str">
        <f>'Base de dados (Indicadores)'!A30</f>
        <v>Fortalecimento de capacidades empresariais</v>
      </c>
    </row>
    <row r="15" spans="1:118" x14ac:dyDescent="0.25">
      <c r="DA15" t="str">
        <f>'Base de dados (Indicadores)'!A53</f>
        <v>Magnitude dos impactos dos produtos na qualidade da água</v>
      </c>
      <c r="DF15" t="str">
        <f>'Base de dados (Indicadores)'!A66</f>
        <v>Quantidade de água indisponível</v>
      </c>
      <c r="DG15" t="str">
        <f>'Base de dados (Indicadores)'!A79</f>
        <v>Investimento em ações de conservação da bacia</v>
      </c>
    </row>
    <row r="16" spans="1:118" x14ac:dyDescent="0.25">
      <c r="DA16" t="str">
        <f>'Base de dados (Indicadores)'!A58</f>
        <v>Qualidade da água devolvida</v>
      </c>
      <c r="DF16" t="str">
        <f>'Base de dados (Indicadores)'!A68</f>
        <v>Redução do consumo</v>
      </c>
    </row>
    <row r="17" spans="105:110" x14ac:dyDescent="0.25">
      <c r="DA17" t="str">
        <f>'Base de dados (Indicadores)'!A64</f>
        <v>Quantidade de água devolvida</v>
      </c>
      <c r="DF17" t="str">
        <f>'Base de dados (Indicadores)'!A69</f>
        <v>Planejamento e gestão de outorgas</v>
      </c>
    </row>
    <row r="18" spans="105:110" x14ac:dyDescent="0.25">
      <c r="DA18" t="str">
        <f>'Base de dados (Indicadores)'!A67</f>
        <v>Balanço hídrico da empresa</v>
      </c>
      <c r="DF18" t="str">
        <f>'Base de dados (Indicadores)'!A70</f>
        <v>Água armazenada</v>
      </c>
    </row>
    <row r="19" spans="105:110" x14ac:dyDescent="0.25">
      <c r="DF19" t="str">
        <f>'Base de dados (Indicadores)'!A71</f>
        <v>Água recirculada</v>
      </c>
    </row>
    <row r="20" spans="105:110" x14ac:dyDescent="0.25">
      <c r="DF20" t="str">
        <f>'Base de dados (Indicadores)'!A73</f>
        <v>Água reutilizada</v>
      </c>
    </row>
    <row r="21" spans="105:110" x14ac:dyDescent="0.25">
      <c r="DF21" t="str">
        <f>'Base de dados (Indicadores)'!A74</f>
        <v>Valor da indisponibilidade hídrica</v>
      </c>
    </row>
    <row r="22" spans="105:110" x14ac:dyDescent="0.25">
      <c r="DF22" t="str">
        <f>'Base de dados (Indicadores)'!A78</f>
        <v>Economia devido à redução do consumo</v>
      </c>
    </row>
    <row r="23" spans="105:110" x14ac:dyDescent="0.25">
      <c r="DF23" t="str">
        <f>'Base de dados (Indicadores)'!A80</f>
        <v>Investimento em ações de conservação da bacia</v>
      </c>
    </row>
  </sheetData>
  <sortState ref="C3:C13">
    <sortCondition ref="C3"/>
  </sortState>
  <pageMargins left="0.511811024" right="0.511811024" top="0.78740157499999996" bottom="0.78740157499999996" header="0.31496062000000002" footer="0.31496062000000002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B5:H43"/>
  <sheetViews>
    <sheetView zoomScale="85" zoomScaleNormal="85" zoomScalePageLayoutView="175" workbookViewId="0">
      <selection activeCell="C11" sqref="C11"/>
    </sheetView>
  </sheetViews>
  <sheetFormatPr defaultColWidth="8.85546875" defaultRowHeight="15" x14ac:dyDescent="0.25"/>
  <cols>
    <col min="2" max="2" width="21" customWidth="1"/>
  </cols>
  <sheetData>
    <row r="5" spans="2:8" x14ac:dyDescent="0.25">
      <c r="B5" s="63" t="str">
        <f>'Fichas dos indicadores'!D13</f>
        <v>Disponibilidade hídrica</v>
      </c>
    </row>
    <row r="7" spans="2:8" x14ac:dyDescent="0.25">
      <c r="B7" s="80"/>
      <c r="C7" s="81" t="s">
        <v>322</v>
      </c>
      <c r="D7" s="81" t="s">
        <v>323</v>
      </c>
      <c r="F7" s="80"/>
      <c r="G7" s="81" t="s">
        <v>322</v>
      </c>
      <c r="H7" s="81" t="s">
        <v>323</v>
      </c>
    </row>
    <row r="8" spans="2:8" x14ac:dyDescent="0.25">
      <c r="B8" s="82" t="s">
        <v>321</v>
      </c>
      <c r="C8" s="83">
        <f>VLOOKUP($B$5,'Base de dados (Indicadores)'!$A$4:$AB$80,18,FALSE)</f>
        <v>1.35</v>
      </c>
      <c r="D8" s="83">
        <f>VLOOKUP($B$5,'Base de dados (Indicadores)'!$A$4:$AB$80,19,FALSE)</f>
        <v>2.7</v>
      </c>
      <c r="F8" s="82" t="s">
        <v>321</v>
      </c>
      <c r="G8" s="83">
        <v>0.65</v>
      </c>
      <c r="H8" s="83">
        <v>3</v>
      </c>
    </row>
    <row r="9" spans="2:8" x14ac:dyDescent="0.25">
      <c r="B9" s="82" t="s">
        <v>324</v>
      </c>
      <c r="C9" s="83">
        <f>VLOOKUP($B$5,'Base de dados (Indicadores)'!$A$4:$AB$80,20,FALSE)</f>
        <v>2</v>
      </c>
      <c r="D9" s="83">
        <f>VLOOKUP($B$5,'Base de dados (Indicadores)'!$A$4:$AB$80,21,FALSE)</f>
        <v>2.2999999999999998</v>
      </c>
      <c r="F9" s="82" t="s">
        <v>324</v>
      </c>
      <c r="G9" s="83">
        <v>1.1499999999999999</v>
      </c>
      <c r="H9" s="83">
        <v>2.7</v>
      </c>
    </row>
    <row r="10" spans="2:8" x14ac:dyDescent="0.25">
      <c r="B10" s="82" t="s">
        <v>325</v>
      </c>
      <c r="C10" s="83">
        <f>VLOOKUP($B$5,'Base de dados (Indicadores)'!$A$4:$AB$80,22,FALSE)</f>
        <v>0.85</v>
      </c>
      <c r="D10" s="83">
        <f>VLOOKUP($B$5,'Base de dados (Indicadores)'!$A$4:$AB$80,23,FALSE)</f>
        <v>3</v>
      </c>
      <c r="F10" s="82" t="s">
        <v>325</v>
      </c>
      <c r="G10" s="83">
        <v>1.8</v>
      </c>
      <c r="H10" s="83">
        <v>2.2999999999999998</v>
      </c>
    </row>
    <row r="11" spans="2:8" x14ac:dyDescent="0.25">
      <c r="B11" s="82" t="s">
        <v>452</v>
      </c>
      <c r="C11" s="83" t="str">
        <f>VLOOKUP($B$5,'Base de dados (Indicadores)'!$A$4:$AB$80,24,FALSE)</f>
        <v/>
      </c>
      <c r="D11" s="83" t="str">
        <f>VLOOKUP($B$5,'Base de dados (Indicadores)'!$A$4:$AB$80,25,FALSE)</f>
        <v/>
      </c>
    </row>
    <row r="12" spans="2:8" x14ac:dyDescent="0.25">
      <c r="B12" s="82" t="s">
        <v>453</v>
      </c>
      <c r="C12" s="83" t="str">
        <f>VLOOKUP($B$5,'Base de dados (Indicadores)'!$A$4:$AB$80,26,FALSE)</f>
        <v/>
      </c>
      <c r="D12" s="83" t="str">
        <f>VLOOKUP($B$5,'Base de dados (Indicadores)'!$A$4:$AB$80,27,FALSE)</f>
        <v/>
      </c>
    </row>
    <row r="15" spans="2:8" x14ac:dyDescent="0.25">
      <c r="B15" s="84" t="s">
        <v>0</v>
      </c>
    </row>
    <row r="16" spans="2:8" x14ac:dyDescent="0.25">
      <c r="B16" s="80"/>
      <c r="C16" s="81" t="s">
        <v>322</v>
      </c>
      <c r="D16" s="81" t="s">
        <v>323</v>
      </c>
    </row>
    <row r="17" spans="2:7" x14ac:dyDescent="0.25">
      <c r="B17" s="82" t="s">
        <v>321</v>
      </c>
      <c r="C17" s="83">
        <v>4.0999999999999996</v>
      </c>
      <c r="D17" s="83">
        <v>3.1</v>
      </c>
      <c r="E17" t="s">
        <v>326</v>
      </c>
      <c r="G17">
        <f>C17-C23</f>
        <v>1.5499999999999998</v>
      </c>
    </row>
    <row r="18" spans="2:7" x14ac:dyDescent="0.25">
      <c r="B18" s="82" t="s">
        <v>324</v>
      </c>
      <c r="C18" s="83">
        <v>3.6</v>
      </c>
      <c r="D18" s="83">
        <v>2.7</v>
      </c>
      <c r="E18" t="s">
        <v>327</v>
      </c>
      <c r="G18">
        <f t="shared" ref="G18:G19" si="0">C18-C24</f>
        <v>1.0500000000000003</v>
      </c>
    </row>
    <row r="19" spans="2:7" x14ac:dyDescent="0.25">
      <c r="B19" s="82" t="s">
        <v>325</v>
      </c>
      <c r="C19" s="83">
        <v>3</v>
      </c>
      <c r="D19" s="83">
        <v>2.2999999999999998</v>
      </c>
      <c r="E19" t="s">
        <v>328</v>
      </c>
      <c r="G19">
        <f t="shared" si="0"/>
        <v>0.45000000000000018</v>
      </c>
    </row>
    <row r="21" spans="2:7" x14ac:dyDescent="0.25">
      <c r="B21" t="s">
        <v>118</v>
      </c>
    </row>
    <row r="22" spans="2:7" x14ac:dyDescent="0.25">
      <c r="B22" s="80"/>
      <c r="C22" s="81" t="s">
        <v>322</v>
      </c>
      <c r="D22" s="81" t="s">
        <v>323</v>
      </c>
    </row>
    <row r="23" spans="2:7" x14ac:dyDescent="0.25">
      <c r="B23" s="82" t="s">
        <v>321</v>
      </c>
      <c r="C23" s="83">
        <v>2.5499999999999998</v>
      </c>
      <c r="D23" s="83">
        <v>0.45</v>
      </c>
      <c r="E23" t="s">
        <v>326</v>
      </c>
    </row>
    <row r="24" spans="2:7" x14ac:dyDescent="0.25">
      <c r="B24" s="82" t="s">
        <v>324</v>
      </c>
      <c r="C24" s="83">
        <v>2.5499999999999998</v>
      </c>
      <c r="D24" s="83">
        <v>0.95</v>
      </c>
      <c r="E24" t="s">
        <v>327</v>
      </c>
    </row>
    <row r="25" spans="2:7" x14ac:dyDescent="0.25">
      <c r="B25" s="82" t="s">
        <v>325</v>
      </c>
      <c r="C25" s="83">
        <v>2.5499999999999998</v>
      </c>
      <c r="D25" s="83">
        <v>1.6</v>
      </c>
      <c r="E25" t="s">
        <v>328</v>
      </c>
    </row>
    <row r="27" spans="2:7" x14ac:dyDescent="0.25">
      <c r="B27" s="84" t="s">
        <v>108</v>
      </c>
    </row>
    <row r="28" spans="2:7" x14ac:dyDescent="0.25">
      <c r="B28" s="80"/>
      <c r="C28" s="81" t="s">
        <v>322</v>
      </c>
      <c r="D28" s="81" t="s">
        <v>323</v>
      </c>
    </row>
    <row r="29" spans="2:7" x14ac:dyDescent="0.25">
      <c r="B29" s="82" t="s">
        <v>321</v>
      </c>
      <c r="C29" s="83">
        <v>0.85</v>
      </c>
      <c r="D29" s="83">
        <v>3</v>
      </c>
      <c r="E29" t="s">
        <v>326</v>
      </c>
    </row>
    <row r="30" spans="2:7" x14ac:dyDescent="0.25">
      <c r="B30" s="82" t="s">
        <v>324</v>
      </c>
      <c r="C30" s="83">
        <v>1.35</v>
      </c>
      <c r="D30" s="83">
        <v>2.7</v>
      </c>
      <c r="E30" t="s">
        <v>327</v>
      </c>
    </row>
    <row r="31" spans="2:7" x14ac:dyDescent="0.25">
      <c r="B31" s="82" t="s">
        <v>325</v>
      </c>
      <c r="C31" s="83">
        <v>2</v>
      </c>
      <c r="D31" s="83">
        <v>2.2999999999999998</v>
      </c>
      <c r="E31" t="s">
        <v>328</v>
      </c>
    </row>
    <row r="34" spans="2:4" x14ac:dyDescent="0.25">
      <c r="C34" t="s">
        <v>322</v>
      </c>
      <c r="D34" t="s">
        <v>323</v>
      </c>
    </row>
    <row r="35" spans="2:4" x14ac:dyDescent="0.25">
      <c r="B35" t="s">
        <v>174</v>
      </c>
      <c r="C35">
        <f>C31</f>
        <v>2</v>
      </c>
      <c r="D35">
        <f>D31</f>
        <v>2.2999999999999998</v>
      </c>
    </row>
    <row r="36" spans="2:4" x14ac:dyDescent="0.25">
      <c r="B36" t="s">
        <v>175</v>
      </c>
      <c r="C36">
        <f>C19</f>
        <v>3</v>
      </c>
      <c r="D36">
        <f>D19</f>
        <v>2.2999999999999998</v>
      </c>
    </row>
    <row r="37" spans="2:4" x14ac:dyDescent="0.25">
      <c r="B37" t="s">
        <v>176</v>
      </c>
      <c r="C37">
        <f>C25</f>
        <v>2.5499999999999998</v>
      </c>
      <c r="D37">
        <f>D25</f>
        <v>1.6</v>
      </c>
    </row>
    <row r="38" spans="2:4" x14ac:dyDescent="0.25">
      <c r="B38" t="s">
        <v>177</v>
      </c>
      <c r="C38">
        <f>C30</f>
        <v>1.35</v>
      </c>
      <c r="D38">
        <f>D30</f>
        <v>2.7</v>
      </c>
    </row>
    <row r="39" spans="2:4" x14ac:dyDescent="0.25">
      <c r="B39" t="s">
        <v>178</v>
      </c>
      <c r="C39">
        <f>C18</f>
        <v>3.6</v>
      </c>
      <c r="D39">
        <f>D18</f>
        <v>2.7</v>
      </c>
    </row>
    <row r="40" spans="2:4" x14ac:dyDescent="0.25">
      <c r="B40" t="s">
        <v>179</v>
      </c>
      <c r="C40">
        <f>C24</f>
        <v>2.5499999999999998</v>
      </c>
      <c r="D40">
        <f>D24</f>
        <v>0.95</v>
      </c>
    </row>
    <row r="41" spans="2:4" x14ac:dyDescent="0.25">
      <c r="B41" t="s">
        <v>180</v>
      </c>
      <c r="C41">
        <f>C29</f>
        <v>0.85</v>
      </c>
      <c r="D41">
        <f>D29</f>
        <v>3</v>
      </c>
    </row>
    <row r="42" spans="2:4" x14ac:dyDescent="0.25">
      <c r="B42" t="s">
        <v>181</v>
      </c>
      <c r="C42">
        <f>C17</f>
        <v>4.0999999999999996</v>
      </c>
      <c r="D42">
        <f>D17</f>
        <v>3.1</v>
      </c>
    </row>
    <row r="43" spans="2:4" x14ac:dyDescent="0.25">
      <c r="B43" t="s">
        <v>182</v>
      </c>
      <c r="C43">
        <f>C23</f>
        <v>2.5499999999999998</v>
      </c>
      <c r="D43">
        <f>D23</f>
        <v>0.45</v>
      </c>
    </row>
  </sheetData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4"/>
  <sheetViews>
    <sheetView showGridLines="0" showRowColHeaders="0" zoomScaleNormal="100" zoomScalePageLayoutView="160" workbookViewId="0"/>
  </sheetViews>
  <sheetFormatPr defaultColWidth="8.85546875" defaultRowHeight="15" x14ac:dyDescent="0.25"/>
  <cols>
    <col min="1" max="1" width="2.28515625" customWidth="1"/>
    <col min="2" max="2" width="28" customWidth="1"/>
    <col min="3" max="3" width="2.28515625" customWidth="1"/>
    <col min="4" max="4" width="16.42578125" customWidth="1"/>
    <col min="5" max="5" width="4.42578125" customWidth="1"/>
    <col min="6" max="6" width="21.85546875" customWidth="1"/>
    <col min="7" max="7" width="3.42578125" customWidth="1"/>
    <col min="8" max="8" width="19.7109375" customWidth="1"/>
    <col min="9" max="9" width="7.7109375" customWidth="1"/>
    <col min="10" max="10" width="0.85546875" customWidth="1"/>
    <col min="11" max="11" width="7.28515625" customWidth="1"/>
    <col min="12" max="12" width="11.7109375" customWidth="1"/>
    <col min="14" max="14" width="7.28515625" customWidth="1"/>
    <col min="15" max="15" width="31.28515625" customWidth="1"/>
    <col min="19" max="22" width="0" hidden="1" customWidth="1"/>
  </cols>
  <sheetData>
    <row r="1" spans="1:21" ht="44.25" customHeight="1" x14ac:dyDescent="0.25"/>
    <row r="2" spans="1:21" ht="7.5" customHeight="1" thickBot="1" x14ac:dyDescent="0.3"/>
    <row r="3" spans="1:21" ht="18.75" x14ac:dyDescent="0.3">
      <c r="B3" s="279" t="s">
        <v>329</v>
      </c>
      <c r="C3" s="280"/>
      <c r="D3" s="280"/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1"/>
    </row>
    <row r="4" spans="1:21" ht="15.75" x14ac:dyDescent="0.25">
      <c r="B4" s="267" t="s">
        <v>330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9"/>
    </row>
    <row r="5" spans="1:21" ht="6" customHeight="1" x14ac:dyDescent="0.25">
      <c r="B5" s="169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170"/>
    </row>
    <row r="6" spans="1:21" ht="18" customHeight="1" x14ac:dyDescent="0.3">
      <c r="B6" s="169"/>
      <c r="C6" s="77"/>
      <c r="D6" s="286" t="s">
        <v>185</v>
      </c>
      <c r="E6" s="287"/>
      <c r="F6" s="288"/>
      <c r="G6" s="77"/>
      <c r="H6" s="286" t="s">
        <v>7</v>
      </c>
      <c r="I6" s="287"/>
      <c r="J6" s="287"/>
      <c r="K6" s="287"/>
      <c r="L6" s="288"/>
      <c r="M6" s="77"/>
      <c r="N6" s="77"/>
      <c r="O6" s="170"/>
      <c r="S6" t="str">
        <f>CONCATENATE(D7,H7)</f>
        <v/>
      </c>
      <c r="U6" t="str">
        <f>CONCATENATE(D7,H7,D10)</f>
        <v>Disponibilidade hídrica</v>
      </c>
    </row>
    <row r="7" spans="1:21" ht="15.75" customHeight="1" x14ac:dyDescent="0.25">
      <c r="B7" s="169"/>
      <c r="C7" s="77"/>
      <c r="D7" s="289"/>
      <c r="E7" s="290"/>
      <c r="F7" s="291"/>
      <c r="G7" s="77"/>
      <c r="H7" s="289"/>
      <c r="I7" s="290"/>
      <c r="J7" s="290"/>
      <c r="K7" s="290"/>
      <c r="L7" s="291"/>
      <c r="M7" s="77"/>
      <c r="N7" s="77"/>
      <c r="O7" s="170"/>
      <c r="S7" t="e">
        <f>HLOOKUP(S6,Apoio!C1:R2,2,FALSE)</f>
        <v>#N/A</v>
      </c>
      <c r="U7" t="e">
        <f>HLOOKUP(U6,Apoio!S1:DE2,2,FALSE)</f>
        <v>#N/A</v>
      </c>
    </row>
    <row r="8" spans="1:21" ht="21" customHeight="1" x14ac:dyDescent="0.25">
      <c r="B8" s="169"/>
      <c r="C8" s="77"/>
      <c r="D8" s="77"/>
      <c r="E8" s="77"/>
      <c r="F8" s="77"/>
      <c r="G8" s="77"/>
      <c r="H8" s="77"/>
      <c r="I8" s="77"/>
      <c r="J8" s="77"/>
      <c r="K8" s="77"/>
      <c r="L8" s="77"/>
      <c r="M8" s="77"/>
      <c r="N8" s="77"/>
      <c r="O8" s="170"/>
      <c r="S8" t="e">
        <f>ADDRESS(3,3+HLOOKUP(S6,Apoio!C1:R2,2,FALSE),1,1,"Apoio")</f>
        <v>#N/A</v>
      </c>
      <c r="U8" t="e">
        <f>ADDRESS(3,18+HLOOKUP(U6,Apoio!S1:DE2,2,FALSE),1,1,"Apoio")</f>
        <v>#N/A</v>
      </c>
    </row>
    <row r="9" spans="1:21" ht="17.25" customHeight="1" x14ac:dyDescent="0.3">
      <c r="B9" s="169"/>
      <c r="C9" s="77"/>
      <c r="D9" s="286" t="s">
        <v>109</v>
      </c>
      <c r="E9" s="287"/>
      <c r="F9" s="287"/>
      <c r="G9" s="287"/>
      <c r="H9" s="287"/>
      <c r="I9" s="287"/>
      <c r="J9" s="287"/>
      <c r="K9" s="287"/>
      <c r="L9" s="288"/>
      <c r="M9" s="77"/>
      <c r="N9" s="77"/>
      <c r="O9" s="170"/>
      <c r="S9" t="e">
        <f>ADDRESS(13,3+HLOOKUP(S6,Apoio!C1:R2,2,FALSE),1,1,"Apoio")</f>
        <v>#N/A</v>
      </c>
      <c r="U9" t="e">
        <f>ADDRESS(13,18+HLOOKUP(U6,Apoio!S1:DE2,2,FALSE),1,1,"Apoio")</f>
        <v>#N/A</v>
      </c>
    </row>
    <row r="10" spans="1:21" ht="15.75" customHeight="1" x14ac:dyDescent="0.25">
      <c r="B10" s="169"/>
      <c r="C10" s="77"/>
      <c r="D10" s="292" t="s">
        <v>80</v>
      </c>
      <c r="E10" s="293"/>
      <c r="F10" s="293"/>
      <c r="G10" s="293"/>
      <c r="H10" s="293"/>
      <c r="I10" s="293"/>
      <c r="J10" s="293"/>
      <c r="K10" s="293"/>
      <c r="L10" s="294"/>
      <c r="M10" s="77"/>
      <c r="N10" s="77"/>
      <c r="O10" s="170"/>
      <c r="S10" t="e">
        <f ca="1">VLOOKUP(D10,INDIRECT(S8):INDIRECT(S9),1,FALSE)</f>
        <v>#N/A</v>
      </c>
    </row>
    <row r="11" spans="1:21" ht="21" customHeight="1" x14ac:dyDescent="0.25">
      <c r="B11" s="169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170"/>
    </row>
    <row r="12" spans="1:21" ht="18" customHeight="1" x14ac:dyDescent="0.3">
      <c r="B12" s="169"/>
      <c r="C12" s="77"/>
      <c r="D12" s="286" t="s">
        <v>193</v>
      </c>
      <c r="E12" s="287"/>
      <c r="F12" s="287"/>
      <c r="G12" s="287"/>
      <c r="H12" s="287"/>
      <c r="I12" s="287"/>
      <c r="J12" s="287"/>
      <c r="K12" s="287"/>
      <c r="L12" s="288"/>
      <c r="M12" s="77"/>
      <c r="N12" s="77"/>
      <c r="O12" s="170"/>
    </row>
    <row r="13" spans="1:21" ht="15.75" customHeight="1" x14ac:dyDescent="0.25">
      <c r="B13" s="169"/>
      <c r="C13" s="77"/>
      <c r="D13" s="292" t="s">
        <v>80</v>
      </c>
      <c r="E13" s="293"/>
      <c r="F13" s="293"/>
      <c r="G13" s="293"/>
      <c r="H13" s="293"/>
      <c r="I13" s="293"/>
      <c r="J13" s="293"/>
      <c r="K13" s="293"/>
      <c r="L13" s="294"/>
      <c r="M13" s="77"/>
      <c r="N13" s="77"/>
      <c r="O13" s="170"/>
      <c r="S13" t="e">
        <f ca="1">VLOOKUP(D13,INDIRECT(U8):INDIRECT(U9),1,FALSE)</f>
        <v>#N/A</v>
      </c>
    </row>
    <row r="14" spans="1:21" x14ac:dyDescent="0.25">
      <c r="B14" s="169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170"/>
    </row>
    <row r="15" spans="1:21" ht="15.75" thickBot="1" x14ac:dyDescent="0.3">
      <c r="B15" s="171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1:21" ht="6" customHeight="1" thickBot="1" x14ac:dyDescent="0.3">
      <c r="A16" s="7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</row>
    <row r="17" spans="1:17" ht="24" customHeight="1" x14ac:dyDescent="0.25">
      <c r="A17" s="79"/>
      <c r="B17" s="282" t="s">
        <v>373</v>
      </c>
      <c r="C17" s="283"/>
      <c r="D17" s="283"/>
      <c r="E17" s="283"/>
      <c r="F17" s="283"/>
      <c r="G17" s="283"/>
      <c r="H17" s="283"/>
      <c r="I17" s="283"/>
      <c r="J17" s="283"/>
      <c r="K17" s="283"/>
      <c r="L17" s="283"/>
      <c r="M17" s="283"/>
      <c r="N17" s="283"/>
      <c r="O17" s="284"/>
      <c r="P17" s="79"/>
      <c r="Q17" s="79"/>
    </row>
    <row r="18" spans="1:17" ht="18.75" x14ac:dyDescent="0.3">
      <c r="A18" s="79"/>
      <c r="B18" s="174" t="s">
        <v>331</v>
      </c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175"/>
      <c r="P18" s="79"/>
      <c r="Q18" s="79"/>
    </row>
    <row r="19" spans="1:17" ht="15.75" customHeight="1" x14ac:dyDescent="0.25">
      <c r="A19" s="79"/>
      <c r="B19" s="176"/>
      <c r="C19" s="77"/>
      <c r="D19" s="77"/>
      <c r="E19" s="77"/>
      <c r="F19" s="77"/>
      <c r="G19" s="77"/>
      <c r="H19" s="77"/>
      <c r="I19" s="77"/>
      <c r="J19" s="77"/>
      <c r="K19" s="285"/>
      <c r="L19" s="285"/>
      <c r="M19" s="285"/>
      <c r="N19" s="285"/>
      <c r="O19" s="170"/>
      <c r="P19" s="79"/>
      <c r="Q19" s="79"/>
    </row>
    <row r="20" spans="1:17" ht="29.25" customHeight="1" x14ac:dyDescent="0.25">
      <c r="A20" s="79"/>
      <c r="B20" s="177"/>
      <c r="C20" s="77"/>
      <c r="D20" s="77"/>
      <c r="E20" s="77"/>
      <c r="F20" s="142"/>
      <c r="G20" s="142"/>
      <c r="H20" s="142"/>
      <c r="I20" s="142"/>
      <c r="J20" s="142"/>
      <c r="K20" s="142"/>
      <c r="L20" s="142"/>
      <c r="M20" s="142"/>
      <c r="N20" s="77"/>
      <c r="O20" s="170"/>
      <c r="P20" s="79"/>
      <c r="Q20" s="79"/>
    </row>
    <row r="21" spans="1:17" ht="36" customHeight="1" x14ac:dyDescent="0.25">
      <c r="A21" s="79"/>
      <c r="B21" s="177"/>
      <c r="C21" s="77"/>
      <c r="D21" s="199" t="s">
        <v>313</v>
      </c>
      <c r="E21" s="164"/>
      <c r="F21" s="263" t="str">
        <f>VLOOKUP($D$13,'Base de dados (Indicadores)'!$A$4:$L$80,4,FALSE)</f>
        <v>Disponibilidade hídrica</v>
      </c>
      <c r="G21" s="263"/>
      <c r="H21" s="263"/>
      <c r="I21" s="263"/>
      <c r="J21" s="263"/>
      <c r="K21" s="263"/>
      <c r="L21" s="263"/>
      <c r="M21" s="264"/>
      <c r="N21" s="77"/>
      <c r="O21" s="170"/>
      <c r="P21" s="79"/>
      <c r="Q21" s="79"/>
    </row>
    <row r="22" spans="1:17" ht="12.75" customHeight="1" x14ac:dyDescent="0.25">
      <c r="A22" s="79"/>
      <c r="B22" s="265" t="str">
        <f>VLOOKUP($D$13,'Base de dados (Indicadores)'!$A$4:$L$80,5,FALSE)</f>
        <v>Disponibilidade hídrica da bacia</v>
      </c>
      <c r="C22" s="77"/>
      <c r="D22" s="77"/>
      <c r="E22" s="77"/>
      <c r="F22" s="141"/>
      <c r="G22" s="141"/>
      <c r="H22" s="141"/>
      <c r="I22" s="141"/>
      <c r="J22" s="141"/>
      <c r="K22" s="141"/>
      <c r="L22" s="141"/>
      <c r="M22" s="141"/>
      <c r="N22" s="77"/>
      <c r="O22" s="170"/>
      <c r="P22" s="79"/>
      <c r="Q22" s="79"/>
    </row>
    <row r="23" spans="1:17" ht="88.5" customHeight="1" x14ac:dyDescent="0.25">
      <c r="A23" s="79"/>
      <c r="B23" s="265"/>
      <c r="C23" s="77"/>
      <c r="D23" s="200" t="s">
        <v>312</v>
      </c>
      <c r="E23" s="165"/>
      <c r="F23" s="261" t="str">
        <f>VLOOKUP($D$13,'Base de dados (Indicadores)'!$A$4:$L$80,6,FALSE)</f>
        <v xml:space="preserve">Relação entre quantidade de água disponível (m³) e demanda de recursos hídricos na bacia (m³)
Disponibilidade em relação à vazão de referência (cap.a fio) e/ou ao volume de regularização (reservatórios)
Variação sazonal (por período) 
Período crítico (mês de inicio e fim)
</v>
      </c>
      <c r="G23" s="261"/>
      <c r="H23" s="261"/>
      <c r="I23" s="261"/>
      <c r="J23" s="261"/>
      <c r="K23" s="261"/>
      <c r="L23" s="261"/>
      <c r="M23" s="262"/>
      <c r="N23" s="91"/>
      <c r="O23" s="170"/>
      <c r="P23" s="79"/>
      <c r="Q23" s="79"/>
    </row>
    <row r="24" spans="1:17" ht="12.75" customHeight="1" x14ac:dyDescent="0.25">
      <c r="A24" s="79"/>
      <c r="B24" s="265"/>
      <c r="C24" s="77"/>
      <c r="D24" s="78"/>
      <c r="E24" s="77"/>
      <c r="F24" s="77"/>
      <c r="G24" s="77"/>
      <c r="H24" s="77"/>
      <c r="I24" s="77"/>
      <c r="J24" s="77"/>
      <c r="K24" s="77"/>
      <c r="L24" s="77"/>
      <c r="M24" s="77"/>
      <c r="N24" s="77"/>
      <c r="O24" s="170"/>
      <c r="P24" s="79"/>
      <c r="Q24" s="79"/>
    </row>
    <row r="25" spans="1:17" ht="133.5" customHeight="1" x14ac:dyDescent="0.25">
      <c r="A25" s="79"/>
      <c r="B25" s="265"/>
      <c r="C25" s="77"/>
      <c r="D25" s="201" t="s">
        <v>516</v>
      </c>
      <c r="E25" s="166"/>
      <c r="F25" s="270" t="str">
        <f>VLOOKUP($D$13,'Base de dados (Indicadores)'!$A$4:$L$80,10,FALSE)</f>
        <v>Indicadores de performance e riscos
Planejamento e orçamento</v>
      </c>
      <c r="G25" s="270"/>
      <c r="H25" s="270"/>
      <c r="I25" s="270"/>
      <c r="J25" s="270"/>
      <c r="K25" s="270"/>
      <c r="L25" s="270"/>
      <c r="M25" s="271"/>
      <c r="N25" s="90"/>
      <c r="O25" s="170"/>
      <c r="P25" s="79"/>
      <c r="Q25" s="79"/>
    </row>
    <row r="26" spans="1:17" ht="12.75" customHeight="1" x14ac:dyDescent="0.25">
      <c r="A26" s="79"/>
      <c r="B26" s="265"/>
      <c r="C26" s="77"/>
      <c r="D26" s="78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170"/>
      <c r="P26" s="79"/>
      <c r="Q26" s="79"/>
    </row>
    <row r="27" spans="1:17" ht="50.25" customHeight="1" x14ac:dyDescent="0.25">
      <c r="A27" s="79"/>
      <c r="B27" s="265"/>
      <c r="C27" s="77"/>
      <c r="D27" s="202" t="s">
        <v>555</v>
      </c>
      <c r="E27" s="167"/>
      <c r="F27" s="272" t="str">
        <f>VLOOKUP($D$13,'Base de dados (Indicadores)'!$A$4:$L$80,11,FALSE)</f>
        <v>Qual o risco relativo à demanda de água da minha empresa/planta/cadeia em um dado local?</v>
      </c>
      <c r="G27" s="272"/>
      <c r="H27" s="272"/>
      <c r="I27" s="272"/>
      <c r="J27" s="272"/>
      <c r="K27" s="272"/>
      <c r="L27" s="272"/>
      <c r="M27" s="273"/>
      <c r="N27" s="90"/>
      <c r="O27" s="170"/>
      <c r="P27" s="79"/>
      <c r="Q27" s="79"/>
    </row>
    <row r="28" spans="1:17" ht="12.75" customHeight="1" x14ac:dyDescent="0.25">
      <c r="A28" s="79"/>
      <c r="B28" s="265"/>
      <c r="C28" s="77"/>
      <c r="D28" s="78"/>
      <c r="E28" s="77"/>
      <c r="F28" s="77"/>
      <c r="G28" s="77"/>
      <c r="H28" s="77"/>
      <c r="I28" s="77"/>
      <c r="J28" s="77"/>
      <c r="K28" s="77"/>
      <c r="L28" s="77"/>
      <c r="M28" s="77"/>
      <c r="N28" s="77"/>
      <c r="O28" s="170"/>
      <c r="P28" s="79"/>
      <c r="Q28" s="79"/>
    </row>
    <row r="29" spans="1:17" ht="48" customHeight="1" x14ac:dyDescent="0.25">
      <c r="A29" s="79"/>
      <c r="B29" s="265"/>
      <c r="C29" s="77"/>
      <c r="D29" s="203" t="s">
        <v>360</v>
      </c>
      <c r="E29" s="168"/>
      <c r="F29" s="274" t="str">
        <f>VLOOKUP($D$13,'Base de dados (Indicadores)'!$A$4:$L$80,8,FALSE)</f>
        <v>Externa</v>
      </c>
      <c r="G29" s="274"/>
      <c r="H29" s="275" t="str">
        <f>HYPERLINK(VLOOKUP($D$13,'Base de dados (Indicadores)'!$A$4:$AD$80,30,FALSE),VLOOKUP($D$13,'Base de dados (Indicadores)'!$A$4:$L$80,9,FALSE))</f>
        <v>SNIRH (disponibilidade hídrica)</v>
      </c>
      <c r="I29" s="274"/>
      <c r="J29" s="274"/>
      <c r="K29" s="274"/>
      <c r="L29" s="274"/>
      <c r="M29" s="276"/>
      <c r="N29" s="90"/>
      <c r="O29" s="170"/>
      <c r="P29" s="79"/>
      <c r="Q29" s="79"/>
    </row>
    <row r="30" spans="1:17" ht="15" customHeight="1" x14ac:dyDescent="0.25">
      <c r="A30" s="79"/>
      <c r="B30" s="265"/>
      <c r="C30" s="77"/>
      <c r="D30" s="77"/>
      <c r="E30" s="77"/>
      <c r="F30" s="198"/>
      <c r="G30" s="198"/>
      <c r="H30" s="198"/>
      <c r="I30" s="198"/>
      <c r="J30" s="198"/>
      <c r="K30" s="198"/>
      <c r="L30" s="198"/>
      <c r="M30" s="198"/>
      <c r="N30" s="77"/>
      <c r="O30" s="170"/>
      <c r="P30" s="79"/>
      <c r="Q30" s="79"/>
    </row>
    <row r="31" spans="1:17" ht="72" customHeight="1" x14ac:dyDescent="0.25">
      <c r="A31" s="79"/>
      <c r="B31" s="265"/>
      <c r="C31" s="77"/>
      <c r="D31" s="204" t="s">
        <v>530</v>
      </c>
      <c r="E31" s="197"/>
      <c r="F31" s="277" t="str">
        <f>VLOOKUP($D$13,'Base de dados (Indicadores)'!$A$4:$L$80,7,FALSE)</f>
        <v>WWF Water Risk Filter</v>
      </c>
      <c r="G31" s="277"/>
      <c r="H31" s="277"/>
      <c r="I31" s="277"/>
      <c r="J31" s="277"/>
      <c r="K31" s="277"/>
      <c r="L31" s="277"/>
      <c r="M31" s="278"/>
      <c r="N31" s="77"/>
      <c r="O31" s="170"/>
      <c r="P31" s="79"/>
      <c r="Q31" s="79"/>
    </row>
    <row r="32" spans="1:17" ht="15" customHeight="1" thickBot="1" x14ac:dyDescent="0.3">
      <c r="A32" s="79"/>
      <c r="B32" s="266"/>
      <c r="C32" s="172"/>
      <c r="D32" s="172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3"/>
      <c r="P32" s="79"/>
      <c r="Q32" s="79"/>
    </row>
    <row r="33" spans="1:17" x14ac:dyDescent="0.25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</row>
    <row r="34" spans="1:17" x14ac:dyDescent="0.25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</row>
  </sheetData>
  <mergeCells count="20">
    <mergeCell ref="B3:O3"/>
    <mergeCell ref="B17:O17"/>
    <mergeCell ref="K19:N19"/>
    <mergeCell ref="D6:F6"/>
    <mergeCell ref="H6:L6"/>
    <mergeCell ref="D9:L9"/>
    <mergeCell ref="D12:L12"/>
    <mergeCell ref="D7:F7"/>
    <mergeCell ref="H7:L7"/>
    <mergeCell ref="D10:L10"/>
    <mergeCell ref="D13:L13"/>
    <mergeCell ref="F23:M23"/>
    <mergeCell ref="F21:M21"/>
    <mergeCell ref="B22:B32"/>
    <mergeCell ref="B4:O4"/>
    <mergeCell ref="F25:M25"/>
    <mergeCell ref="F27:M27"/>
    <mergeCell ref="F29:G29"/>
    <mergeCell ref="H29:M29"/>
    <mergeCell ref="F31:M31"/>
  </mergeCells>
  <conditionalFormatting sqref="D10:L10">
    <cfRule type="expression" dxfId="1" priority="3">
      <formula>$D$10=$S$10</formula>
    </cfRule>
  </conditionalFormatting>
  <conditionalFormatting sqref="D13:L13">
    <cfRule type="expression" dxfId="0" priority="1">
      <formula>$D$13=$S$13</formula>
    </cfRule>
  </conditionalFormatting>
  <dataValidations count="2">
    <dataValidation type="list" allowBlank="1" showInputMessage="1" showErrorMessage="1" sqref="D13">
      <formula1>INDIRECT(SUBSTITUTE(SUBSTITUTE(CONCATENATE($D$7,$H$7,$D$10)," ",""),"-",""))</formula1>
    </dataValidation>
    <dataValidation type="list" allowBlank="1" showInputMessage="1" showErrorMessage="1" sqref="D10">
      <formula1>INDIRECT(CONCATENATE($D$7,$H$7))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Apoio!$B$3:$B$6</xm:f>
          </x14:formula1>
          <xm:sqref>H7</xm:sqref>
        </x14:dataValidation>
        <x14:dataValidation type="list" allowBlank="1" showInputMessage="1" showErrorMessage="1">
          <x14:formula1>
            <xm:f>Apoio!$A$3:$A$6</xm:f>
          </x14:formula1>
          <xm:sqref>D7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pageSetUpPr fitToPage="1"/>
  </sheetPr>
  <dimension ref="A1:L81"/>
  <sheetViews>
    <sheetView showGridLines="0" showRowColHeaders="0" zoomScale="80" zoomScaleNormal="80" zoomScalePageLayoutView="80" workbookViewId="0"/>
  </sheetViews>
  <sheetFormatPr defaultColWidth="10.85546875" defaultRowHeight="15.75" x14ac:dyDescent="0.25"/>
  <cols>
    <col min="1" max="1" width="10.140625" style="20" bestFit="1" customWidth="1"/>
    <col min="2" max="2" width="14.42578125" style="20" bestFit="1" customWidth="1"/>
    <col min="3" max="3" width="16.7109375" style="22" customWidth="1"/>
    <col min="4" max="4" width="67.7109375" style="21" customWidth="1"/>
    <col min="5" max="5" width="59.140625" style="13" customWidth="1"/>
    <col min="6" max="6" width="32.140625" style="13" bestFit="1" customWidth="1"/>
    <col min="7" max="7" width="23.7109375" style="11" customWidth="1"/>
    <col min="8" max="8" width="21.140625" style="11" customWidth="1"/>
    <col min="9" max="9" width="35.7109375" style="11" customWidth="1"/>
    <col min="10" max="10" width="64.5703125" style="11" hidden="1" customWidth="1"/>
    <col min="11" max="11" width="15.5703125" style="11" customWidth="1"/>
    <col min="12" max="12" width="10.85546875" style="11"/>
    <col min="13" max="13" width="15" style="11" bestFit="1" customWidth="1"/>
    <col min="14" max="16384" width="10.85546875" style="11"/>
  </cols>
  <sheetData>
    <row r="1" spans="1:12" ht="64.5" customHeight="1" thickBot="1" x14ac:dyDescent="0.3">
      <c r="D1" s="295"/>
      <c r="E1" s="295"/>
    </row>
    <row r="2" spans="1:12" ht="19.5" thickBot="1" x14ac:dyDescent="0.3">
      <c r="A2" s="47"/>
      <c r="B2" s="47"/>
      <c r="C2" s="48"/>
      <c r="D2" s="49"/>
      <c r="E2" s="50"/>
      <c r="F2" s="51"/>
      <c r="G2" s="296" t="s">
        <v>6</v>
      </c>
      <c r="H2" s="296"/>
      <c r="I2" s="193"/>
    </row>
    <row r="3" spans="1:12" ht="19.5" thickBot="1" x14ac:dyDescent="0.3">
      <c r="A3" s="53" t="s">
        <v>110</v>
      </c>
      <c r="B3" s="53" t="s">
        <v>7</v>
      </c>
      <c r="C3" s="54" t="s">
        <v>109</v>
      </c>
      <c r="D3" s="55" t="s">
        <v>5</v>
      </c>
      <c r="E3" s="56" t="s">
        <v>112</v>
      </c>
      <c r="F3" s="57" t="s">
        <v>113</v>
      </c>
      <c r="G3" s="59" t="s">
        <v>159</v>
      </c>
      <c r="H3" s="59" t="s">
        <v>160</v>
      </c>
      <c r="I3" s="194" t="s">
        <v>528</v>
      </c>
      <c r="J3" s="61" t="s">
        <v>111</v>
      </c>
    </row>
    <row r="4" spans="1:12" s="13" customFormat="1" ht="94.5" x14ac:dyDescent="0.25">
      <c r="A4" s="35" t="str">
        <f>'Base de dados (Indicadores)'!B4</f>
        <v>Empresa</v>
      </c>
      <c r="B4" s="35" t="str">
        <f>'Base de dados (Indicadores)'!C4</f>
        <v>Quantidade</v>
      </c>
      <c r="C4" s="36" t="str">
        <f>'Base de dados (Indicadores)'!D4</f>
        <v>Conformidade</v>
      </c>
      <c r="D4" s="37" t="str">
        <f>'Base de dados (Indicadores)'!E4</f>
        <v xml:space="preserve">Compliance com a outorga para captação de água </v>
      </c>
      <c r="E4" s="95" t="str">
        <f>'Base de dados (Indicadores)'!F4</f>
        <v>Atendimento da outorga (em % de volume): Quantidade total de água captada no período (m³)/ Quantidade de água (m3) outorgada para o mesmo período. 
Número de ocorrências de não atendimento relativo à outorga de água em determinado período.</v>
      </c>
      <c r="F4" s="96" t="str">
        <f>'Base de dados (Indicadores)'!G4</f>
        <v>WWF Water Risk Filter
Órgãos ambientais (resolução CONAMA)</v>
      </c>
      <c r="G4" s="38" t="str">
        <f>'Base de dados (Indicadores)'!H4</f>
        <v>Interna</v>
      </c>
      <c r="H4" s="38" t="str">
        <f>'Base de dados (Indicadores)'!I4</f>
        <v>-</v>
      </c>
      <c r="I4" s="195" t="str">
        <f>'Base de dados (Indicadores)'!J4</f>
        <v>Aderência às regras
Conduta ética
Credibilidade
Obrigação contratual
Planejamento e orçamento
Reputação e imagem</v>
      </c>
      <c r="J4" s="12" t="s">
        <v>83</v>
      </c>
      <c r="L4" s="34"/>
    </row>
    <row r="5" spans="1:12" s="13" customFormat="1" ht="94.5" x14ac:dyDescent="0.25">
      <c r="A5" s="35" t="str">
        <f>'Base de dados (Indicadores)'!B5</f>
        <v>Empresa</v>
      </c>
      <c r="B5" s="35" t="str">
        <f>'Base de dados (Indicadores)'!C5</f>
        <v>Quantidade</v>
      </c>
      <c r="C5" s="36" t="str">
        <f>'Base de dados (Indicadores)'!D5</f>
        <v>Conformidade</v>
      </c>
      <c r="D5" s="37" t="str">
        <f>'Base de dados (Indicadores)'!E5</f>
        <v>Compliance com a outorga para quantidade de lançamento de efluentes</v>
      </c>
      <c r="E5" s="95" t="str">
        <f>'Base de dados (Indicadores)'!F5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F5" s="96" t="str">
        <f>'Base de dados (Indicadores)'!G5</f>
        <v>WWF Water Risk Filter
Órgãos ambientais (resolução CONAMA)</v>
      </c>
      <c r="G5" s="38" t="str">
        <f>'Base de dados (Indicadores)'!H5</f>
        <v>Interna</v>
      </c>
      <c r="H5" s="38" t="str">
        <f>'Base de dados (Indicadores)'!I5</f>
        <v>-</v>
      </c>
      <c r="I5" s="195" t="str">
        <f>'Base de dados (Indicadores)'!J5</f>
        <v>Aderência às regras
Conduta ética
Credibilidade
Obrigação contratual
Planejamento e orçamento
Reputação e imagem</v>
      </c>
      <c r="J5" s="12" t="s">
        <v>83</v>
      </c>
      <c r="L5" s="34"/>
    </row>
    <row r="6" spans="1:12" s="13" customFormat="1" ht="63" x14ac:dyDescent="0.25">
      <c r="A6" s="35" t="str">
        <f>'Base de dados (Indicadores)'!B6</f>
        <v>Cadeia</v>
      </c>
      <c r="B6" s="35" t="str">
        <f>'Base de dados (Indicadores)'!C6</f>
        <v>Governança</v>
      </c>
      <c r="C6" s="36" t="str">
        <f>'Base de dados (Indicadores)'!D6</f>
        <v>Conflitos no uso dos recursos</v>
      </c>
      <c r="D6" s="37" t="str">
        <f>'Base de dados (Indicadores)'!E6</f>
        <v>Identificação de conflitos existentes e potenciais na cadeia de valor</v>
      </c>
      <c r="E6" s="95" t="str">
        <f>'Base de dados (Indicadores)'!F6</f>
        <v xml:space="preserve">Levantamento de conflitos pelo uso da água na cadeia de valor. 
Número e % de fornecedores aos quais se solicitou relatórios sobre a utilização, riscos e/ou gestão de água. </v>
      </c>
      <c r="F6" s="96" t="str">
        <f>'Base de dados (Indicadores)'!G6</f>
        <v>CDP Water W1.3,1.3a; OCDE Water Governance Principles</v>
      </c>
      <c r="G6" s="38" t="str">
        <f>'Base de dados (Indicadores)'!H6</f>
        <v>Interna</v>
      </c>
      <c r="H6" s="38" t="str">
        <f>'Base de dados (Indicadores)'!I6</f>
        <v>-</v>
      </c>
      <c r="I6" s="195" t="str">
        <f>'Base de dados (Indicadores)'!J6</f>
        <v>Recursos naturais
Reputação e imagem                                                                                                                                                                                                                                                                  Relacionamento com atores</v>
      </c>
      <c r="J6" s="15" t="s">
        <v>130</v>
      </c>
    </row>
    <row r="7" spans="1:12" s="13" customFormat="1" ht="63" x14ac:dyDescent="0.25">
      <c r="A7" s="35" t="str">
        <f>'Base de dados (Indicadores)'!B7</f>
        <v>Empresa</v>
      </c>
      <c r="B7" s="35" t="str">
        <f>'Base de dados (Indicadores)'!C7</f>
        <v>Governança</v>
      </c>
      <c r="C7" s="36" t="str">
        <f>'Base de dados (Indicadores)'!D7</f>
        <v>Participação e engajamento</v>
      </c>
      <c r="D7" s="37" t="str">
        <f>'Base de dados (Indicadores)'!E7</f>
        <v>Engajamento empresarial com atores da bacia e para discutir estratégias potenciais para reduzir seu impacto hídrico</v>
      </c>
      <c r="E7" s="95" t="str">
        <f>'Base de dados (Indicadores)'!F7</f>
        <v>Número, quantidade e perfil de atores envolvidos, e tipos de ações de engajamento realizadas com atores da bacia para:
-mapeamento de necessidades a serem atendidas
-oportunidades para redução do impacto hídrico</v>
      </c>
      <c r="F7" s="96" t="str">
        <f>'Base de dados (Indicadores)'!G7</f>
        <v>PF - 16.14; UN Global Compact-Oxfam Poverty Footprint
WWF Water Risk Filter</v>
      </c>
      <c r="G7" s="38" t="str">
        <f>'Base de dados (Indicadores)'!H7</f>
        <v>Interna</v>
      </c>
      <c r="H7" s="38" t="str">
        <f>'Base de dados (Indicadores)'!I7</f>
        <v>-</v>
      </c>
      <c r="I7" s="195" t="str">
        <f>'Base de dados (Indicadores)'!J7</f>
        <v>Recursos naturais
Relacionamento com atores
Reputação e imagem</v>
      </c>
      <c r="J7" s="18" t="s">
        <v>107</v>
      </c>
    </row>
    <row r="8" spans="1:12" s="13" customFormat="1" ht="94.5" x14ac:dyDescent="0.25">
      <c r="A8" s="35" t="str">
        <f>'Base de dados (Indicadores)'!B8</f>
        <v>Empresa</v>
      </c>
      <c r="B8" s="35" t="str">
        <f>'Base de dados (Indicadores)'!C8</f>
        <v>Governança</v>
      </c>
      <c r="C8" s="36" t="str">
        <f>'Base de dados (Indicadores)'!D8</f>
        <v>Transparência e acesso à informação</v>
      </c>
      <c r="D8" s="37" t="str">
        <f>'Base de dados (Indicadores)'!E8</f>
        <v>Informações disponibilizadas em relação aos compromissos voluntários assumidos pela empresa junto a seus diferentes stakeholders</v>
      </c>
      <c r="E8" s="95" t="str">
        <f>'Base de dados (Indicadores)'!F8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  <c r="F8" s="96" t="str">
        <f>'Base de dados (Indicadores)'!G8</f>
        <v>UNDP Assessing Water Governance; OCDE Water Governance Principles</v>
      </c>
      <c r="G8" s="38" t="str">
        <f>'Base de dados (Indicadores)'!H8</f>
        <v>Interna</v>
      </c>
      <c r="H8" s="38" t="str">
        <f>'Base de dados (Indicadores)'!I8</f>
        <v>-</v>
      </c>
      <c r="I8" s="195" t="str">
        <f>'Base de dados (Indicadores)'!J8</f>
        <v>Comunicação e divulgação</v>
      </c>
      <c r="J8" s="18" t="s">
        <v>123</v>
      </c>
    </row>
    <row r="9" spans="1:12" ht="47.25" x14ac:dyDescent="0.25">
      <c r="A9" s="35" t="str">
        <f>'Base de dados (Indicadores)'!B9</f>
        <v>Empresa</v>
      </c>
      <c r="B9" s="35" t="str">
        <f>'Base de dados (Indicadores)'!C9</f>
        <v>Governança</v>
      </c>
      <c r="C9" s="36" t="str">
        <f>'Base de dados (Indicadores)'!D9</f>
        <v>Transparência e acesso à informação</v>
      </c>
      <c r="D9" s="37" t="str">
        <f>'Base de dados (Indicadores)'!E9</f>
        <v>Comunicação e acesso à informação sobre desempenho em relação à gestão de recursos hídricos</v>
      </c>
      <c r="E9" s="95" t="str">
        <f>'Base de dados (Indicadores)'!F9</f>
        <v>Canais e meios de comunicação utilizados
Partes interessadas alcançadas pela comunicação</v>
      </c>
      <c r="F9" s="96" t="str">
        <f>'Base de dados (Indicadores)'!G9</f>
        <v>ISE AMB-A 14; UNDP Assessing Water Governance; OCDE Water Governance Principles</v>
      </c>
      <c r="G9" s="38" t="str">
        <f>'Base de dados (Indicadores)'!H9</f>
        <v>Interna</v>
      </c>
      <c r="H9" s="38" t="str">
        <f>'Base de dados (Indicadores)'!I9</f>
        <v>-</v>
      </c>
      <c r="I9" s="195" t="str">
        <f>'Base de dados (Indicadores)'!J9</f>
        <v>Comunicação e divulgação</v>
      </c>
      <c r="J9" s="18" t="s">
        <v>122</v>
      </c>
    </row>
    <row r="10" spans="1:12" ht="78.75" x14ac:dyDescent="0.25">
      <c r="A10" s="35" t="str">
        <f>'Base de dados (Indicadores)'!B10</f>
        <v>Bacia</v>
      </c>
      <c r="B10" s="35" t="str">
        <f>'Base de dados (Indicadores)'!C10</f>
        <v>Governança</v>
      </c>
      <c r="C10" s="36" t="str">
        <f>'Base de dados (Indicadores)'!D10</f>
        <v>Conflitos no uso dos recursos</v>
      </c>
      <c r="D10" s="37" t="str">
        <f>'Base de dados (Indicadores)'!E10</f>
        <v>Comunidade impactada pelo consumo de água da bacia em comparação com a abrangência das ações de mitigação dos impactos</v>
      </c>
      <c r="E10" s="95" t="str">
        <f>'Base de dados (Indicadores)'!F10</f>
        <v>Área, perfil e número de atores impactados em comparação com o público das ações de mitigação dos impactos. Para análise dos impactos, considerar inclusive a importância cultural dos recursos hídricos e corpos d`água para os atores presentes no território</v>
      </c>
      <c r="F10" s="96" t="str">
        <f>'Base de dados (Indicadores)'!G10</f>
        <v>TeSE (GVces); WWF Water Risk Filter</v>
      </c>
      <c r="G10" s="38" t="str">
        <f>'Base de dados (Indicadores)'!H10</f>
        <v>Interna
Externa</v>
      </c>
      <c r="H10" s="38" t="str">
        <f>'Base de dados (Indicadores)'!I10</f>
        <v>Consulta aos atores da bacia</v>
      </c>
      <c r="I10" s="195" t="str">
        <f>'Base de dados (Indicadores)'!J10</f>
        <v xml:space="preserve">Relacionamento com atores
Reputação e imagem
</v>
      </c>
      <c r="J10" s="15" t="s">
        <v>130</v>
      </c>
    </row>
    <row r="11" spans="1:12" ht="126" x14ac:dyDescent="0.25">
      <c r="A11" s="35" t="str">
        <f>'Base de dados (Indicadores)'!B11</f>
        <v>Bacia</v>
      </c>
      <c r="B11" s="35" t="str">
        <f>'Base de dados (Indicadores)'!C11</f>
        <v>Governança</v>
      </c>
      <c r="C11" s="36" t="str">
        <f>'Base de dados (Indicadores)'!D11</f>
        <v>Participação e engajamento</v>
      </c>
      <c r="D11" s="37" t="str">
        <f>'Base de dados (Indicadores)'!E11</f>
        <v>Existência e qualidade de fóruns oficiais nos quais os diferentes setores podem participar e contribuir para a discussão de questões relacionadas e na tomada de decisão sobre recursos hídricos</v>
      </c>
      <c r="E11" s="95" t="str">
        <f>'Base de dados (Indicadores)'!F11</f>
        <v>Número de fóruns/espaços para participação de stakeholders em discussões relativas a gestão empresarial de recursos hídricos
Número e frequencia das reuniões dos fóruns/espaços (por exemplo, Comitê de Bacias)
Número de resoluções/decisões dos fóruns/espaços
Avaliação do perfil dos fóruns/espaços (se é consultivo/deliberativo/executivo)</v>
      </c>
      <c r="F11" s="96" t="str">
        <f>'Base de dados (Indicadores)'!G11</f>
        <v>WWF Water risk filter; UNDP Assessing Water Governance</v>
      </c>
      <c r="G11" s="38" t="str">
        <f>'Base de dados (Indicadores)'!H11</f>
        <v>Interna</v>
      </c>
      <c r="H11" s="38" t="str">
        <f>'Base de dados (Indicadores)'!I11</f>
        <v>-</v>
      </c>
      <c r="I11" s="195" t="str">
        <f>'Base de dados (Indicadores)'!J11</f>
        <v>Relacionamento com atores
Recursos naturais</v>
      </c>
      <c r="J11" s="18" t="s">
        <v>107</v>
      </c>
    </row>
    <row r="12" spans="1:12" ht="78.75" x14ac:dyDescent="0.25">
      <c r="A12" s="35" t="str">
        <f>'Base de dados (Indicadores)'!B12</f>
        <v>Bacia</v>
      </c>
      <c r="B12" s="35" t="str">
        <f>'Base de dados (Indicadores)'!C12</f>
        <v>Governança</v>
      </c>
      <c r="C12" s="36" t="str">
        <f>'Base de dados (Indicadores)'!D12</f>
        <v>Transparência e acesso à informação</v>
      </c>
      <c r="D12" s="37" t="str">
        <f>'Base de dados (Indicadores)'!E12</f>
        <v>Eficácia da comunicação com atores relevantes da bacia a respeito da atuação da empresa em relação aos recursos hídricos</v>
      </c>
      <c r="E12" s="95" t="str">
        <f>'Base de dados (Indicadores)'!F12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F12" s="96" t="str">
        <f>'Base de dados (Indicadores)'!G12</f>
        <v>UNDP Assessing Water Governance; OCDE Water Governance Principles</v>
      </c>
      <c r="G12" s="38" t="str">
        <f>'Base de dados (Indicadores)'!H12</f>
        <v>Interna
Externa</v>
      </c>
      <c r="H12" s="38" t="str">
        <f>'Base de dados (Indicadores)'!I12</f>
        <v>Consulta aos atores da bacia</v>
      </c>
      <c r="I12" s="195" t="str">
        <f>'Base de dados (Indicadores)'!J12</f>
        <v>Comunicação e divulgação
Relacionamento com atores</v>
      </c>
      <c r="J12" s="18" t="s">
        <v>124</v>
      </c>
    </row>
    <row r="13" spans="1:12" ht="78.75" x14ac:dyDescent="0.25">
      <c r="A13" s="35" t="str">
        <f>'Base de dados (Indicadores)'!B13</f>
        <v>Cadeia</v>
      </c>
      <c r="B13" s="35" t="str">
        <f>'Base de dados (Indicadores)'!C13</f>
        <v>Governança</v>
      </c>
      <c r="C13" s="36" t="str">
        <f>'Base de dados (Indicadores)'!D13</f>
        <v>Transparência e acesso à informação</v>
      </c>
      <c r="D13" s="37" t="str">
        <f>'Base de dados (Indicadores)'!E13</f>
        <v>Eficácia da comunicação com principais clientes e fornecedores a respeito da atuação da empresa em relação aos recursos hídricos</v>
      </c>
      <c r="E13" s="95" t="str">
        <f>'Base de dados (Indicadores)'!F13</f>
        <v>Avaliação sobre as informações disponibilizadas: -atualização das informações, precisão dos dados, adequação de linguagem e formato para cada público, em tempo certo (prévio e em suporte à tomada de decisão, quando aplicável)</v>
      </c>
      <c r="F13" s="96" t="str">
        <f>'Base de dados (Indicadores)'!G13</f>
        <v>CEBDS; UNDP Assessing Water Governance; OCDE Water Governance Principles</v>
      </c>
      <c r="G13" s="38" t="str">
        <f>'Base de dados (Indicadores)'!H13</f>
        <v>Interna
Externa</v>
      </c>
      <c r="H13" s="38" t="str">
        <f>'Base de dados (Indicadores)'!I13</f>
        <v>Consulta aos atores da cadeia</v>
      </c>
      <c r="I13" s="195" t="str">
        <f>'Base de dados (Indicadores)'!J13</f>
        <v>Comunicação e divulgação 
Relacionamento com atores</v>
      </c>
      <c r="J13" s="18" t="s">
        <v>124</v>
      </c>
    </row>
    <row r="14" spans="1:12" ht="78.75" x14ac:dyDescent="0.25">
      <c r="A14" s="35" t="str">
        <f>'Base de dados (Indicadores)'!B14</f>
        <v>Empresa</v>
      </c>
      <c r="B14" s="35" t="str">
        <f>'Base de dados (Indicadores)'!C14</f>
        <v>Governança</v>
      </c>
      <c r="C14" s="36" t="str">
        <f>'Base de dados (Indicadores)'!D14</f>
        <v>Planejamento e desempenho</v>
      </c>
      <c r="D14" s="37" t="str">
        <f>'Base de dados (Indicadores)'!E14</f>
        <v>Plano de contingência para problemas de suprimento e de qualidade da água</v>
      </c>
      <c r="E14" s="95" t="str">
        <f>'Base de dados (Indicadores)'!F14</f>
        <v>Existência de plano de contingência atualizado que, por meio de uma avaliação técnica qualitativa, atende o objetivo de treinar, organizar, orientar, facilitar, agilizar e uniformizar as ações necessárias às respostas de controle e combate às ocorrências anormais.</v>
      </c>
      <c r="F14" s="96" t="str">
        <f>'Base de dados (Indicadores)'!G14</f>
        <v>CEBDS
WWF Water Risk Filter</v>
      </c>
      <c r="G14" s="38" t="str">
        <f>'Base de dados (Indicadores)'!H14</f>
        <v>Interna</v>
      </c>
      <c r="H14" s="38" t="str">
        <f>'Base de dados (Indicadores)'!I14</f>
        <v>-</v>
      </c>
      <c r="I14" s="195" t="str">
        <f>'Base de dados (Indicadores)'!J14</f>
        <v>Recursos naturais</v>
      </c>
      <c r="J14" s="18" t="s">
        <v>126</v>
      </c>
    </row>
    <row r="15" spans="1:12" ht="110.25" x14ac:dyDescent="0.25">
      <c r="A15" s="35" t="str">
        <f>'Base de dados (Indicadores)'!B15</f>
        <v>Empresa</v>
      </c>
      <c r="B15" s="35" t="str">
        <f>'Base de dados (Indicadores)'!C15</f>
        <v>Governança</v>
      </c>
      <c r="C15" s="36" t="str">
        <f>'Base de dados (Indicadores)'!D15</f>
        <v>Planejamento e desempenho</v>
      </c>
      <c r="D15" s="37" t="str">
        <f>'Base de dados (Indicadores)'!E15</f>
        <v xml:space="preserve">Existência de política empresarial com medidas voluntárias de gestão de recursos hídricos                                                                         </v>
      </c>
      <c r="E15" s="95" t="str">
        <f>'Base de dados (Indicadores)'!F15</f>
        <v>Especificidade para o tratamento do tema 'recursos hídricos', Avaliação qualitativa sobre: - existência de meios definidos e atribuição de responsabilidades para implementação, ligação da política com processos estabelecidos na gestão empresarial, abrangência da política na operação                                           
Nível de implementação: % de medidas implementadas</v>
      </c>
      <c r="F15" s="96" t="str">
        <f>'Base de dados (Indicadores)'!G15</f>
        <v>WWF Water Risk Filter</v>
      </c>
      <c r="G15" s="38" t="str">
        <f>'Base de dados (Indicadores)'!H15</f>
        <v>Interna</v>
      </c>
      <c r="H15" s="38" t="str">
        <f>'Base de dados (Indicadores)'!I15</f>
        <v>-</v>
      </c>
      <c r="I15" s="195" t="str">
        <f>'Base de dados (Indicadores)'!J15</f>
        <v>Recursos naturais</v>
      </c>
      <c r="J15" s="18" t="s">
        <v>126</v>
      </c>
    </row>
    <row r="16" spans="1:12" ht="63" x14ac:dyDescent="0.25">
      <c r="A16" s="35" t="str">
        <f>'Base de dados (Indicadores)'!B16</f>
        <v>Bacia</v>
      </c>
      <c r="B16" s="35" t="str">
        <f>'Base de dados (Indicadores)'!C16</f>
        <v>Governança</v>
      </c>
      <c r="C16" s="36" t="str">
        <f>'Base de dados (Indicadores)'!D16</f>
        <v>Conflitos no uso dos recursos</v>
      </c>
      <c r="D16" s="37" t="str">
        <f>'Base de dados (Indicadores)'!E16</f>
        <v>Concorrência pelo uso da água</v>
      </c>
      <c r="E16" s="95" t="str">
        <f>'Base de dados (Indicadores)'!F16</f>
        <v>Volume captado de água por tipo de usuário: atual e projeção futura das quantidades retiradas da bacia por cada tipo de usuário/demanda, em situações normais e de emergência.</v>
      </c>
      <c r="F16" s="96" t="str">
        <f>'Base de dados (Indicadores)'!G16</f>
        <v>CDP Water W1</v>
      </c>
      <c r="G16" s="38" t="str">
        <f>'Base de dados (Indicadores)'!H16</f>
        <v>Externa</v>
      </c>
      <c r="H16" s="38" t="str">
        <f>'Base de dados (Indicadores)'!I16</f>
        <v>SNIRH</v>
      </c>
      <c r="I16" s="195" t="str">
        <f>'Base de dados (Indicadores)'!J16</f>
        <v>Recursos naturais 
Relacionamento com atores</v>
      </c>
      <c r="J16" s="18" t="s">
        <v>87</v>
      </c>
    </row>
    <row r="17" spans="1:10" ht="31.5" x14ac:dyDescent="0.25">
      <c r="A17" s="35" t="str">
        <f>'Base de dados (Indicadores)'!B17</f>
        <v>Empresa</v>
      </c>
      <c r="B17" s="35" t="str">
        <f>'Base de dados (Indicadores)'!C17</f>
        <v>Governança</v>
      </c>
      <c r="C17" s="36" t="str">
        <f>'Base de dados (Indicadores)'!D17</f>
        <v>Conflitos no uso dos recursos</v>
      </c>
      <c r="D17" s="37" t="str">
        <f>'Base de dados (Indicadores)'!E17</f>
        <v>Impactos em imagem e reputação</v>
      </c>
      <c r="E17" s="95" t="str">
        <f>'Base de dados (Indicadores)'!F17</f>
        <v>Número de aparições na mídia e repercussões sobre impacto e atuação da empresa em relação à água</v>
      </c>
      <c r="F17" s="96" t="str">
        <f>'Base de dados (Indicadores)'!G17</f>
        <v>CDP Water - W1 e W3</v>
      </c>
      <c r="G17" s="38" t="str">
        <f>'Base de dados (Indicadores)'!H17</f>
        <v>Interna</v>
      </c>
      <c r="H17" s="38" t="str">
        <f>'Base de dados (Indicadores)'!I17</f>
        <v>-</v>
      </c>
      <c r="I17" s="195" t="str">
        <f>'Base de dados (Indicadores)'!J17</f>
        <v>Reputação e imagem 
Comunicação e divulgação</v>
      </c>
      <c r="J17" s="15" t="s">
        <v>130</v>
      </c>
    </row>
    <row r="18" spans="1:10" ht="31.5" x14ac:dyDescent="0.25">
      <c r="A18" s="35" t="str">
        <f>'Base de dados (Indicadores)'!B18</f>
        <v>Empresa</v>
      </c>
      <c r="B18" s="35" t="str">
        <f>'Base de dados (Indicadores)'!C18</f>
        <v>Governança</v>
      </c>
      <c r="C18" s="36" t="str">
        <f>'Base de dados (Indicadores)'!D18</f>
        <v>Conflitos no uso dos recursos</v>
      </c>
      <c r="D18" s="37" t="str">
        <f>'Base de dados (Indicadores)'!E18</f>
        <v>Mecanismos para receber queixas e reclamações relativas a recursos hídricos</v>
      </c>
      <c r="E18" s="95" t="str">
        <f>'Base de dados (Indicadores)'!F18</f>
        <v>Canais existentes para queixas e reclamações relativas a recursos hídricos</v>
      </c>
      <c r="F18" s="96" t="str">
        <f>'Base de dados (Indicadores)'!G18</f>
        <v>GRI G4-EN34/103-2; WWF Water Risk Filter</v>
      </c>
      <c r="G18" s="38" t="str">
        <f>'Base de dados (Indicadores)'!H18</f>
        <v>Interna</v>
      </c>
      <c r="H18" s="38" t="str">
        <f>'Base de dados (Indicadores)'!I18</f>
        <v>-</v>
      </c>
      <c r="I18" s="195" t="str">
        <f>'Base de dados (Indicadores)'!J18</f>
        <v>Relacionamento com atores
Reputação e imagem</v>
      </c>
      <c r="J18" s="18" t="s">
        <v>125</v>
      </c>
    </row>
    <row r="19" spans="1:10" ht="31.5" x14ac:dyDescent="0.25">
      <c r="A19" s="35" t="str">
        <f>'Base de dados (Indicadores)'!B19</f>
        <v>Empresa</v>
      </c>
      <c r="B19" s="35" t="str">
        <f>'Base de dados (Indicadores)'!C19</f>
        <v>Governança</v>
      </c>
      <c r="C19" s="36" t="str">
        <f>'Base de dados (Indicadores)'!D19</f>
        <v>Planejamento e desempenho</v>
      </c>
      <c r="D19" s="37" t="str">
        <f>'Base de dados (Indicadores)'!E19</f>
        <v>Níveis de gestão com responsabilidade direta sobre a água</v>
      </c>
      <c r="E19" s="95" t="str">
        <f>'Base de dados (Indicadores)'!F19</f>
        <v>Descrição dos cargos e funções com responsabilidade direta sobre a água</v>
      </c>
      <c r="F19" s="96" t="str">
        <f>'Base de dados (Indicadores)'!G19</f>
        <v>CDP Water - W6.1</v>
      </c>
      <c r="G19" s="38" t="str">
        <f>'Base de dados (Indicadores)'!H19</f>
        <v>Interna</v>
      </c>
      <c r="H19" s="38" t="str">
        <f>'Base de dados (Indicadores)'!I19</f>
        <v>-</v>
      </c>
      <c r="I19" s="195" t="str">
        <f>'Base de dados (Indicadores)'!J19</f>
        <v>Recursos naturais</v>
      </c>
      <c r="J19" s="18" t="s">
        <v>126</v>
      </c>
    </row>
    <row r="20" spans="1:10" s="13" customFormat="1" ht="47.25" x14ac:dyDescent="0.25">
      <c r="A20" s="35" t="str">
        <f>'Base de dados (Indicadores)'!B20</f>
        <v>Bacia</v>
      </c>
      <c r="B20" s="35" t="str">
        <f>'Base de dados (Indicadores)'!C20</f>
        <v>Governança</v>
      </c>
      <c r="C20" s="36" t="str">
        <f>'Base de dados (Indicadores)'!D20</f>
        <v>Planejamento e desempenho</v>
      </c>
      <c r="D20" s="37" t="str">
        <f>'Base de dados (Indicadores)'!E20</f>
        <v xml:space="preserve">Planos e projetos elaborados para gestão de recursos hídricos. </v>
      </c>
      <c r="E20" s="95" t="str">
        <f>'Base de dados (Indicadores)'!F20</f>
        <v>Números de planos elaborados, ou em elaboração. 
Razão entre metas previstas no Plano de Bacia e metas efetivamente atingidas (%)</v>
      </c>
      <c r="F20" s="96" t="str">
        <f>'Base de dados (Indicadores)'!G20</f>
        <v>WWF Water Risk Filter</v>
      </c>
      <c r="G20" s="38" t="str">
        <f>'Base de dados (Indicadores)'!H20</f>
        <v>Interna</v>
      </c>
      <c r="H20" s="38" t="str">
        <f>'Base de dados (Indicadores)'!I20</f>
        <v>-</v>
      </c>
      <c r="I20" s="195" t="str">
        <f>'Base de dados (Indicadores)'!J20</f>
        <v>Recursos naturais
Política pública</v>
      </c>
      <c r="J20" s="18" t="s">
        <v>126</v>
      </c>
    </row>
    <row r="21" spans="1:10" s="13" customFormat="1" ht="47.25" x14ac:dyDescent="0.25">
      <c r="A21" s="35" t="str">
        <f>'Base de dados (Indicadores)'!B21</f>
        <v>Empresa</v>
      </c>
      <c r="B21" s="35" t="str">
        <f>'Base de dados (Indicadores)'!C21</f>
        <v>Governança</v>
      </c>
      <c r="C21" s="36" t="str">
        <f>'Base de dados (Indicadores)'!D21</f>
        <v>Conflitos no uso dos recursos</v>
      </c>
      <c r="D21" s="37" t="str">
        <f>'Base de dados (Indicadores)'!E21</f>
        <v>Número de queixas e reclamações relacionadas a recursos hídricos processadas e solucionadas por meio de mecanismo formal</v>
      </c>
      <c r="E21" s="95" t="str">
        <f>'Base de dados (Indicadores)'!F21</f>
        <v>Número total de queixas e reclamações recebidas, processadas e solucionadas, específicas sobre recursos hídricos</v>
      </c>
      <c r="F21" s="96" t="str">
        <f>'Base de dados (Indicadores)'!G21</f>
        <v>GRI G4-EN34/103-2</v>
      </c>
      <c r="G21" s="38" t="str">
        <f>'Base de dados (Indicadores)'!H21</f>
        <v>Interna</v>
      </c>
      <c r="H21" s="38" t="str">
        <f>'Base de dados (Indicadores)'!I21</f>
        <v>-</v>
      </c>
      <c r="I21" s="195" t="str">
        <f>'Base de dados (Indicadores)'!J21</f>
        <v>Relacionamento com atores 
Reputação e imagem</v>
      </c>
      <c r="J21" s="18" t="s">
        <v>125</v>
      </c>
    </row>
    <row r="22" spans="1:10" ht="141.75" x14ac:dyDescent="0.25">
      <c r="A22" s="35" t="str">
        <f>'Base de dados (Indicadores)'!B22</f>
        <v>Cadeia</v>
      </c>
      <c r="B22" s="35" t="str">
        <f>'Base de dados (Indicadores)'!C22</f>
        <v>Governança</v>
      </c>
      <c r="C22" s="36" t="str">
        <f>'Base de dados (Indicadores)'!D22</f>
        <v>Participação e engajamento</v>
      </c>
      <c r="D22" s="37" t="str">
        <f>'Base de dados (Indicadores)'!E22</f>
        <v xml:space="preserve">Fortalecimento de capacidades institucionais para participação na gestão de recursos hídricos na cadeia de valor </v>
      </c>
      <c r="E22" s="95" t="str">
        <f>'Base de dados (Indicadores)'!F22</f>
        <v xml:space="preserve">Número, quantidade e perfil de atores envolvidos, e tipos de ações de fortalecimento realizadas com foco na cadeia de valor, para questões como: 
-análises e diagnósticos, monitoramento e avaliação de ações, políticas e sistemas de gestão de recursos hídricos
-participação em espaços coletivos
-fatores intangíveis, como arranjos e habilidades sociais, valores, processos e hábitos
</v>
      </c>
      <c r="F22" s="96" t="str">
        <f>'Base de dados (Indicadores)'!G22</f>
        <v>OCDE Water Governance Principles</v>
      </c>
      <c r="G22" s="38" t="str">
        <f>'Base de dados (Indicadores)'!H22</f>
        <v>Interna</v>
      </c>
      <c r="H22" s="38" t="str">
        <f>'Base de dados (Indicadores)'!I22</f>
        <v>-</v>
      </c>
      <c r="I22" s="195" t="str">
        <f>'Base de dados (Indicadores)'!J22</f>
        <v>Relacionamento com atores 
Recursos naturais</v>
      </c>
      <c r="J22" s="18" t="s">
        <v>121</v>
      </c>
    </row>
    <row r="23" spans="1:10" ht="47.25" x14ac:dyDescent="0.25">
      <c r="A23" s="35" t="str">
        <f>'Base de dados (Indicadores)'!B23</f>
        <v>Empresa</v>
      </c>
      <c r="B23" s="35" t="str">
        <f>'Base de dados (Indicadores)'!C23</f>
        <v>Governança</v>
      </c>
      <c r="C23" s="36" t="str">
        <f>'Base de dados (Indicadores)'!D23</f>
        <v>Participação e engajamento</v>
      </c>
      <c r="D23" s="37" t="str">
        <f>'Base de dados (Indicadores)'!E23</f>
        <v>Participação ativa em Comitês de Bacia</v>
      </c>
      <c r="E23" s="95" t="str">
        <f>'Base de dados (Indicadores)'!F23</f>
        <v>Número de reuniões que a empresa participa
Papel claro assumido pela empresa no Comitê
Níveis de gestão da empresa que participa do Comitê</v>
      </c>
      <c r="F23" s="96" t="str">
        <f>'Base de dados (Indicadores)'!G23</f>
        <v>WWF Water Risk Filter,
CDP - Water W2.7</v>
      </c>
      <c r="G23" s="38" t="str">
        <f>'Base de dados (Indicadores)'!H23</f>
        <v>Interna</v>
      </c>
      <c r="H23" s="38" t="str">
        <f>'Base de dados (Indicadores)'!I23</f>
        <v>-</v>
      </c>
      <c r="I23" s="195" t="str">
        <f>'Base de dados (Indicadores)'!J23</f>
        <v>Relacionamento com atores
Recursos naturais</v>
      </c>
      <c r="J23" s="18" t="s">
        <v>103</v>
      </c>
    </row>
    <row r="24" spans="1:10" ht="63" x14ac:dyDescent="0.25">
      <c r="A24" s="35" t="str">
        <f>'Base de dados (Indicadores)'!B24</f>
        <v>Bacia</v>
      </c>
      <c r="B24" s="35" t="str">
        <f>'Base de dados (Indicadores)'!C24</f>
        <v>Governança</v>
      </c>
      <c r="C24" s="36" t="str">
        <f>'Base de dados (Indicadores)'!D24</f>
        <v>Participação e engajamento</v>
      </c>
      <c r="D24" s="37" t="str">
        <f>'Base de dados (Indicadores)'!E24</f>
        <v>Representatividade na participação dos diferentes setores na tomada de decisão sobre recursos hídricos</v>
      </c>
      <c r="E24" s="95" t="str">
        <f>'Base de dados (Indicadores)'!F24</f>
        <v xml:space="preserve">Número de entidades registradas no Comitê de Bacias, por setor e por local/região
Percentual de entidades presentes nas reuniões do Comitê de Bacias, por setor e por local/região </v>
      </c>
      <c r="F24" s="96" t="str">
        <f>'Base de dados (Indicadores)'!G24</f>
        <v>UNDP Assessing Water Governance</v>
      </c>
      <c r="G24" s="38" t="str">
        <f>'Base de dados (Indicadores)'!H24</f>
        <v>Externa</v>
      </c>
      <c r="H24" s="38" t="str">
        <f>'Base de dados (Indicadores)'!I24</f>
        <v>Registros/atas do Comitê de Bacia</v>
      </c>
      <c r="I24" s="195" t="str">
        <f>'Base de dados (Indicadores)'!J24</f>
        <v>Relacionamento com atores
Recursos naturais</v>
      </c>
      <c r="J24" s="18" t="s">
        <v>106</v>
      </c>
    </row>
    <row r="25" spans="1:10" ht="47.25" x14ac:dyDescent="0.25">
      <c r="A25" s="35" t="str">
        <f>'Base de dados (Indicadores)'!B25</f>
        <v>Empresa</v>
      </c>
      <c r="B25" s="35" t="str">
        <f>'Base de dados (Indicadores)'!C25</f>
        <v>Governança</v>
      </c>
      <c r="C25" s="36" t="str">
        <f>'Base de dados (Indicadores)'!D25</f>
        <v>Participação e engajamento</v>
      </c>
      <c r="D25" s="37" t="str">
        <f>'Base de dados (Indicadores)'!E25</f>
        <v>Participação em redes de organizações que discutem o tema</v>
      </c>
      <c r="E25" s="95" t="str">
        <f>'Base de dados (Indicadores)'!F25</f>
        <v>Número e descrição das redes nacionais e internacionais em que a empresa atua relacionadas ao tema</v>
      </c>
      <c r="F25" s="96" t="str">
        <f>'Base de dados (Indicadores)'!G25</f>
        <v>CEBDS</v>
      </c>
      <c r="G25" s="38" t="str">
        <f>'Base de dados (Indicadores)'!H25</f>
        <v>Interna</v>
      </c>
      <c r="H25" s="38" t="str">
        <f>'Base de dados (Indicadores)'!I25</f>
        <v>-</v>
      </c>
      <c r="I25" s="195" t="str">
        <f>'Base de dados (Indicadores)'!J25</f>
        <v>Relacionamento com atores
Recursos naturais
Reputação e imagem</v>
      </c>
      <c r="J25" s="18" t="s">
        <v>103</v>
      </c>
    </row>
    <row r="26" spans="1:10" ht="47.25" x14ac:dyDescent="0.25">
      <c r="A26" s="35" t="str">
        <f>'Base de dados (Indicadores)'!B26</f>
        <v>Cadeia</v>
      </c>
      <c r="B26" s="35" t="str">
        <f>'Base de dados (Indicadores)'!C26</f>
        <v>Governança</v>
      </c>
      <c r="C26" s="36" t="str">
        <f>'Base de dados (Indicadores)'!D26</f>
        <v>Planejamento e desempenho</v>
      </c>
      <c r="D26" s="37" t="str">
        <f>'Base de dados (Indicadores)'!E26</f>
        <v>Plano de ação a partir do diagnóstico de riscos relacionados à gestão de recursos hídricos na cadeia de valor, incluindo por exemplo critérios ambientais para contratação de fornecedores</v>
      </c>
      <c r="E26" s="95" t="str">
        <f>'Base de dados (Indicadores)'!F26</f>
        <v>Abrangência e/ou representatividade em relação à cadeia 
% de implementação do plano</v>
      </c>
      <c r="F26" s="96" t="str">
        <f>'Base de dados (Indicadores)'!G26</f>
        <v>GRI G4-EN32/308-1</v>
      </c>
      <c r="G26" s="38" t="str">
        <f>'Base de dados (Indicadores)'!H26</f>
        <v>Interna</v>
      </c>
      <c r="H26" s="38" t="str">
        <f>'Base de dados (Indicadores)'!I26</f>
        <v>-</v>
      </c>
      <c r="I26" s="195" t="str">
        <f>'Base de dados (Indicadores)'!J26</f>
        <v>Recursos naturais</v>
      </c>
      <c r="J26" s="18" t="s">
        <v>126</v>
      </c>
    </row>
    <row r="27" spans="1:10" ht="78.75" x14ac:dyDescent="0.25">
      <c r="A27" s="35" t="str">
        <f>'Base de dados (Indicadores)'!B27</f>
        <v>Bacia</v>
      </c>
      <c r="B27" s="35" t="str">
        <f>'Base de dados (Indicadores)'!C27</f>
        <v>Governança</v>
      </c>
      <c r="C27" s="36" t="str">
        <f>'Base de dados (Indicadores)'!D27</f>
        <v>Conflitos no uso dos recursos</v>
      </c>
      <c r="D27" s="37" t="str">
        <f>'Base de dados (Indicadores)'!E27</f>
        <v>Quantidade e tipo de conflitos pelo uso dos recursos hidrícos</v>
      </c>
      <c r="E27" s="95" t="str">
        <f>'Base de dados (Indicadores)'!F27</f>
        <v xml:space="preserve">Número de conflitos, por tipo/tema e por atores envolvidos
(inclusive conflitos com a comunidade local pelo uso de serviços ecossistêmicos e de recursos naturais)
Número de conflitos que chegam ao Comitê de Bacia
</v>
      </c>
      <c r="F27" s="96" t="str">
        <f>'Base de dados (Indicadores)'!G27</f>
        <v>ISE AMB-B 20; OCDE Water Governance Principles</v>
      </c>
      <c r="G27" s="38" t="str">
        <f>'Base de dados (Indicadores)'!H27</f>
        <v>Interna
Externa</v>
      </c>
      <c r="H27" s="38" t="str">
        <f>'Base de dados (Indicadores)'!I27</f>
        <v>Registros/atas do Comitê de Bacia</v>
      </c>
      <c r="I27" s="195" t="str">
        <f>'Base de dados (Indicadores)'!J27</f>
        <v>Recursos naturais
Relacionamento com atores
Reputação e imagem</v>
      </c>
      <c r="J27" s="18" t="s">
        <v>143</v>
      </c>
    </row>
    <row r="28" spans="1:10" ht="126" x14ac:dyDescent="0.25">
      <c r="A28" s="35" t="str">
        <f>'Base de dados (Indicadores)'!B28</f>
        <v>Bacia</v>
      </c>
      <c r="B28" s="35" t="str">
        <f>'Base de dados (Indicadores)'!C28</f>
        <v>Governança</v>
      </c>
      <c r="C28" s="36" t="str">
        <f>'Base de dados (Indicadores)'!D28</f>
        <v>Participação e engajamento</v>
      </c>
      <c r="D28" s="37" t="str">
        <f>'Base de dados (Indicadores)'!E28</f>
        <v>Fortalecimento de capacidades institucionais para participação na gestão de recursos hídricos na bacia</v>
      </c>
      <c r="E28" s="95" t="str">
        <f>'Base de dados (Indicadores)'!F28</f>
        <v>Número, quantidade de participantes e tipos de ações de fortalecimento realizadas com atores relevantes da bacia, para questões como: 
-análises e diagnósticos, monitoramento e avaliação de ações, políticas e sistemas de gestão de recursos hídricos
-participação em espaços coletivos
-fatores intangíveis, como arranjos e habilidades sociais, valores, processos e hábitos</v>
      </c>
      <c r="F28" s="96" t="str">
        <f>'Base de dados (Indicadores)'!G28</f>
        <v>OCDE Water Governance Principles</v>
      </c>
      <c r="G28" s="38" t="str">
        <f>'Base de dados (Indicadores)'!H28</f>
        <v>Interna</v>
      </c>
      <c r="H28" s="38" t="str">
        <f>'Base de dados (Indicadores)'!I28</f>
        <v>-</v>
      </c>
      <c r="I28" s="195" t="str">
        <f>'Base de dados (Indicadores)'!J28</f>
        <v>Relacionamento com atores
Recursos naturais</v>
      </c>
      <c r="J28" s="18" t="s">
        <v>121</v>
      </c>
    </row>
    <row r="29" spans="1:10" ht="63" x14ac:dyDescent="0.25">
      <c r="A29" s="35" t="str">
        <f>'Base de dados (Indicadores)'!B29</f>
        <v>Cadeia</v>
      </c>
      <c r="B29" s="35" t="str">
        <f>'Base de dados (Indicadores)'!C29</f>
        <v>Governança</v>
      </c>
      <c r="C29" s="36" t="str">
        <f>'Base de dados (Indicadores)'!D29</f>
        <v>Participação e engajamento</v>
      </c>
      <c r="D29" s="37" t="str">
        <f>'Base de dados (Indicadores)'!E29</f>
        <v>Stakeholders da cadeia de valor envolvidos nas avaliações de risco hídrico de sua empresa</v>
      </c>
      <c r="E29" s="95" t="str">
        <f>'Base de dados (Indicadores)'!F29</f>
        <v xml:space="preserve">Critérios para priorização dos stakeholders a ser envolvidos
Número e representatividade de stakeholders envolvidos, por elo da cadeia de valor
</v>
      </c>
      <c r="F29" s="96" t="str">
        <f>'Base de dados (Indicadores)'!G29</f>
        <v>CDP - Water W2.7</v>
      </c>
      <c r="G29" s="38" t="str">
        <f>'Base de dados (Indicadores)'!H29</f>
        <v>Interna</v>
      </c>
      <c r="H29" s="38" t="str">
        <f>'Base de dados (Indicadores)'!I29</f>
        <v>-</v>
      </c>
      <c r="I29" s="195" t="str">
        <f>'Base de dados (Indicadores)'!J29</f>
        <v>Relacionamento com atores
Recursos naturais</v>
      </c>
      <c r="J29" s="18" t="s">
        <v>107</v>
      </c>
    </row>
    <row r="30" spans="1:10" ht="141.75" x14ac:dyDescent="0.25">
      <c r="A30" s="35" t="str">
        <f>'Base de dados (Indicadores)'!B30</f>
        <v>Empresa</v>
      </c>
      <c r="B30" s="35" t="str">
        <f>'Base de dados (Indicadores)'!C30</f>
        <v>Governança</v>
      </c>
      <c r="C30" s="36" t="str">
        <f>'Base de dados (Indicadores)'!D30</f>
        <v>Participação e engajamento</v>
      </c>
      <c r="D30" s="37" t="str">
        <f>'Base de dados (Indicadores)'!E30</f>
        <v>Fortalecimento de capacidades institucionais empresariais para participação na gestão de recursos hídricos</v>
      </c>
      <c r="E30" s="95" t="str">
        <f>'Base de dados (Indicadores)'!F30</f>
        <v>Número, quantidade e perfil de atores envolvidos, e tipos de ações de fortalecimento realizadas com colaboradores envolvidos na gestão de recursos hídricos, para questões como:
-análises e diagnósticos, monitoramento e avaliação de ações, políticas e sistemas de gestão de recursos hídricos
-participação em espaços coletivos
-fatores intangíveis, como arranjos e habilidades sociais, valores, processos e hábitos</v>
      </c>
      <c r="F30" s="96" t="str">
        <f>'Base de dados (Indicadores)'!G30</f>
        <v>OCDE Water Governance Principles</v>
      </c>
      <c r="G30" s="38" t="str">
        <f>'Base de dados (Indicadores)'!H30</f>
        <v>Interna</v>
      </c>
      <c r="H30" s="38" t="str">
        <f>'Base de dados (Indicadores)'!I30</f>
        <v>-</v>
      </c>
      <c r="I30" s="195" t="str">
        <f>'Base de dados (Indicadores)'!J30</f>
        <v>Recursos naturais
Capacitação</v>
      </c>
      <c r="J30" s="18" t="s">
        <v>121</v>
      </c>
    </row>
    <row r="31" spans="1:10" ht="78.75" x14ac:dyDescent="0.25">
      <c r="A31" s="35" t="str">
        <f>'Base de dados (Indicadores)'!B31</f>
        <v>Bacia</v>
      </c>
      <c r="B31" s="35" t="str">
        <f>'Base de dados (Indicadores)'!C31</f>
        <v>Quantidade</v>
      </c>
      <c r="C31" s="36" t="str">
        <f>'Base de dados (Indicadores)'!D31</f>
        <v>Econômico-financeiros</v>
      </c>
      <c r="D31" s="37" t="str">
        <f>'Base de dados (Indicadores)'!E31</f>
        <v xml:space="preserve">Custo para outros usuários da bacia da água indisponibilizada pela empresa. </v>
      </c>
      <c r="E31" s="95" t="str">
        <f>'Base de dados (Indicadores)'!F31</f>
        <v xml:space="preserve">Custo de reposição: balanço hídrico (água captada - água devolvida) multiplicado pelo preço da água importada, isto é trazida de outra bacia. Deve-se somar os custos de logísticas para a importação da água. A DEVESE (FGVCes, 2015), sugere método para este cálculo. </v>
      </c>
      <c r="F31" s="96" t="str">
        <f>'Base de dados (Indicadores)'!G31</f>
        <v>TeSE (GVces)</v>
      </c>
      <c r="G31" s="38" t="str">
        <f>'Base de dados (Indicadores)'!H31</f>
        <v>Interna</v>
      </c>
      <c r="H31" s="38" t="str">
        <f>'Base de dados (Indicadores)'!I31</f>
        <v>-</v>
      </c>
      <c r="I31" s="195" t="str">
        <f>'Base de dados (Indicadores)'!J31</f>
        <v>Contábil e financeiro
Indicadores de performance e riscos
Planejamento e orçamento
Recursos naturais
Reputação e imagem</v>
      </c>
      <c r="J31" s="14"/>
    </row>
    <row r="32" spans="1:10" ht="189" x14ac:dyDescent="0.25">
      <c r="A32" s="35" t="str">
        <f>'Base de dados (Indicadores)'!B32</f>
        <v>Cadeia</v>
      </c>
      <c r="B32" s="35" t="str">
        <f>'Base de dados (Indicadores)'!C32</f>
        <v>Qualidade</v>
      </c>
      <c r="C32" s="36" t="str">
        <f>'Base de dados (Indicadores)'!D32</f>
        <v>Externalidade</v>
      </c>
      <c r="D32" s="37" t="str">
        <f>'Base de dados (Indicadores)'!E32</f>
        <v>Extensão das ações de mitigação de impactos para produtos e serviços</v>
      </c>
      <c r="E32" s="95" t="str">
        <f>'Base de dados (Indicadores)'!F32</f>
        <v>Mapeamento e priorização de impactos.
Elaboração do plano de ação.
% de execução do plano de ação.
% de atendimento do objetivo.
Monitoramento da métrica definida a partir da valoração do impacto.</v>
      </c>
      <c r="F32" s="96" t="str">
        <f>'Base de dados (Indicadores)'!G32</f>
        <v>CDP Water W1.2b
GRI G4-EN27</v>
      </c>
      <c r="G32" s="38" t="str">
        <f>'Base de dados (Indicadores)'!H32</f>
        <v>Interna</v>
      </c>
      <c r="H32" s="38" t="str">
        <f>'Base de dados (Indicadores)'!I32</f>
        <v>-</v>
      </c>
      <c r="I32" s="195" t="str">
        <f>'Base de dados (Indicadores)'!J32</f>
        <v>Aderência às regras
Comunicação e divulgação
Conduta ética
Contábil e financeira
Credibilidade
Indicadores de performance e riscos
Integridade
Investimentos e projetos
Obrigação contratual
Planejamento e orçamento
Reputação e imagem
Satisfação do cliente</v>
      </c>
      <c r="J32" s="12" t="s">
        <v>82</v>
      </c>
    </row>
    <row r="33" spans="1:10" ht="94.5" x14ac:dyDescent="0.25">
      <c r="A33" s="35" t="str">
        <f>'Base de dados (Indicadores)'!B33</f>
        <v>Cadeia</v>
      </c>
      <c r="B33" s="35" t="str">
        <f>'Base de dados (Indicadores)'!C33</f>
        <v>Quantidade</v>
      </c>
      <c r="C33" s="36" t="str">
        <f>'Base de dados (Indicadores)'!D33</f>
        <v>Externalidade</v>
      </c>
      <c r="D33" s="37" t="str">
        <f>'Base de dados (Indicadores)'!E33</f>
        <v>Avaliação das ações de mitigação de impactos de produtos e serviços</v>
      </c>
      <c r="E33" s="95" t="str">
        <f>'Base de dados (Indicadores)'!F33</f>
        <v>Mapeamento e priorização de impactos.
Elaboração do plano de ação.
% de execução do plano de ação.
% de atendimento do objetivo.
Monitoramento da métrica definida a partir da valoração do impacto.</v>
      </c>
      <c r="F33" s="96" t="str">
        <f>'Base de dados (Indicadores)'!G33</f>
        <v>GRI EN27</v>
      </c>
      <c r="G33" s="38" t="str">
        <f>'Base de dados (Indicadores)'!H33</f>
        <v>Interna</v>
      </c>
      <c r="H33" s="38" t="str">
        <f>'Base de dados (Indicadores)'!I33</f>
        <v>-</v>
      </c>
      <c r="I33" s="195" t="str">
        <f>'Base de dados (Indicadores)'!J33</f>
        <v>Capacidade operacional 
Efetividade e eficiência
Indicadores de performance e riscos
Planejamento e orçamento</v>
      </c>
      <c r="J33" s="12" t="s">
        <v>83</v>
      </c>
    </row>
    <row r="34" spans="1:10" ht="94.5" x14ac:dyDescent="0.25">
      <c r="A34" s="35" t="str">
        <f>'Base de dados (Indicadores)'!B34</f>
        <v>Empresa</v>
      </c>
      <c r="B34" s="35" t="str">
        <f>'Base de dados (Indicadores)'!C34</f>
        <v>Qualidade</v>
      </c>
      <c r="C34" s="36" t="str">
        <f>'Base de dados (Indicadores)'!D34</f>
        <v>Econômico-financeiros</v>
      </c>
      <c r="D34" s="37" t="str">
        <f>'Base de dados (Indicadores)'!E34</f>
        <v>Gastos com cobrança pelo lançamento de efluente</v>
      </c>
      <c r="E34" s="95" t="str">
        <f>'Base de dados (Indicadores)'!F34</f>
        <v>Gastos totais da empresa em R$ com lançamento de efluentes e gastos por m3 de efluentes</v>
      </c>
      <c r="F34" s="96" t="str">
        <f>'Base de dados (Indicadores)'!G34</f>
        <v>CDP Water W1.4</v>
      </c>
      <c r="G34" s="38" t="str">
        <f>'Base de dados (Indicadores)'!H34</f>
        <v>Interna</v>
      </c>
      <c r="H34" s="38" t="str">
        <f>'Base de dados (Indicadores)'!I34</f>
        <v>-</v>
      </c>
      <c r="I34" s="195" t="str">
        <f>'Base de dados (Indicadores)'!J34</f>
        <v>Aderência às regras
Conduta ética
Contábil e financeira
Indicadores de performance e riscos
Planejamento e orçamento
Reputação e imagem</v>
      </c>
      <c r="J34" s="12" t="s">
        <v>94</v>
      </c>
    </row>
    <row r="35" spans="1:10" ht="110.25" x14ac:dyDescent="0.25">
      <c r="A35" s="35" t="str">
        <f>'Base de dados (Indicadores)'!B35</f>
        <v>Empresa</v>
      </c>
      <c r="B35" s="35" t="str">
        <f>'Base de dados (Indicadores)'!C35</f>
        <v>Qualidade</v>
      </c>
      <c r="C35" s="36" t="str">
        <f>'Base de dados (Indicadores)'!D35</f>
        <v>Econômico-financeiros</v>
      </c>
      <c r="D35" s="37" t="str">
        <f>'Base de dados (Indicadores)'!E35</f>
        <v>Gastos necessários para tratar e prevenir a perda de qualidade da água em função de fontes de poluição difusa.</v>
      </c>
      <c r="E35" s="95" t="str">
        <f>'Base de dados (Indicadores)'!F35</f>
        <v>Gastos (R$) com tratamento e ações necessárias para controlar ou eliminar as fontes de poluição difusa oriundas das atividades da empresa ou fontes de poluição difusa a montante que influenciam a água captada pela empresa (ex: estação de tratamento da água, conservação e restauração de áreas de mata ciliar ou nascentes ou tecnologias apra a redução da carga poluidora)</v>
      </c>
      <c r="F35" s="96" t="str">
        <f>'Base de dados (Indicadores)'!G35</f>
        <v>TeSE (GVces)</v>
      </c>
      <c r="G35" s="38" t="str">
        <f>'Base de dados (Indicadores)'!H35</f>
        <v>Interna</v>
      </c>
      <c r="H35" s="38" t="str">
        <f>'Base de dados (Indicadores)'!I35</f>
        <v>-</v>
      </c>
      <c r="I35" s="195" t="str">
        <f>'Base de dados (Indicadores)'!J35</f>
        <v>Aderência às regras
Conduta ética
Contábil e financeira
Indicadores de performance e riscos
Planejamento e orçamento
Reputação e imagem</v>
      </c>
      <c r="J35" s="12" t="s">
        <v>94</v>
      </c>
    </row>
    <row r="36" spans="1:10" ht="63" x14ac:dyDescent="0.25">
      <c r="A36" s="35" t="str">
        <f>'Base de dados (Indicadores)'!B36</f>
        <v>Empresa</v>
      </c>
      <c r="B36" s="35" t="str">
        <f>'Base de dados (Indicadores)'!C36</f>
        <v>Quantidade</v>
      </c>
      <c r="C36" s="36" t="str">
        <f>'Base de dados (Indicadores)'!D36</f>
        <v>Econômico-financeiros</v>
      </c>
      <c r="D36" s="37" t="str">
        <f>'Base de dados (Indicadores)'!E36</f>
        <v>Gastos com cobrança pelo uso de água</v>
      </c>
      <c r="E36" s="95" t="str">
        <f>'Base de dados (Indicadores)'!F36</f>
        <v>Total pago pela água captada em um dado período (R$)
Custo da água captada por metro cubico (R$/m³) 
Comparar ao longo do tempo e nas diferentes unidades</v>
      </c>
      <c r="F36" s="96" t="str">
        <f>'Base de dados (Indicadores)'!G36</f>
        <v>CDP Water W1.4</v>
      </c>
      <c r="G36" s="38" t="str">
        <f>'Base de dados (Indicadores)'!H36</f>
        <v>Interna</v>
      </c>
      <c r="H36" s="38" t="str">
        <f>'Base de dados (Indicadores)'!I36</f>
        <v>-</v>
      </c>
      <c r="I36" s="195" t="str">
        <f>'Base de dados (Indicadores)'!J36</f>
        <v>Contábil e financeira
Efetividade e eficiência
Indicadores de performance e riscos
Planejamento e orçamento</v>
      </c>
      <c r="J36" s="12" t="s">
        <v>100</v>
      </c>
    </row>
    <row r="37" spans="1:10" ht="267.75" x14ac:dyDescent="0.25">
      <c r="A37" s="35" t="str">
        <f>'Base de dados (Indicadores)'!B37</f>
        <v>Bacia</v>
      </c>
      <c r="B37" s="35" t="str">
        <f>'Base de dados (Indicadores)'!C37</f>
        <v>Qualidade</v>
      </c>
      <c r="C37" s="36" t="str">
        <f>'Base de dados (Indicadores)'!D37</f>
        <v>Externalidade</v>
      </c>
      <c r="D37" s="37" t="str">
        <f>'Base de dados (Indicadores)'!E37</f>
        <v xml:space="preserve">Corpos hídricos impactados por descartes e drenagem de água realizados pela organização, visando compreender o impacto na vulnerabilidade da bacia afetada. </v>
      </c>
      <c r="E37" s="95" t="str">
        <f>'Base de dados (Indicadores)'!F37</f>
        <v xml:space="preserve">Localidade do lançamento de efluentes relacionado à com ambientes aquáticos sensíveis.
Tamanho do corpo d’água e habitat relacionado.
Se o corpo d’água e habitat relacionado é designado como área protegida (nacional ou internacionalmente).
Valor da biodiversidade (p. ex.: número total de espécies protegidas). 
Para caracterização desta informação pode-se criar um indice baseado em alguns parâmetros. Por exemplo: 
Razão entre área vegetada e área total da bacia (%)
Razão entre a extensão de cursos d’água com vegetação ciliar e a extensão total de cursos d’água na bacia (%)
Número de processos erosivos significativos (Un.)
Vulnerabilidade do ecossistema aquático: Indice calculado a partir de indicadores que impactam a disponibilidade e a qualidade hidrica: climáticos (atuais e futuros), crescimento populacional, crescimento economico, etc. </v>
      </c>
      <c r="F37" s="96" t="str">
        <f>'Base de dados (Indicadores)'!G37</f>
        <v>GRI G4-EN26/306-5 e EN11/304-1
WWF Water Risk Filter</v>
      </c>
      <c r="G37" s="38" t="str">
        <f>'Base de dados (Indicadores)'!H37</f>
        <v>Interna (ex: localidade de lançamento de efluentes)
Externa (ex: valor para biodiversidade)</v>
      </c>
      <c r="H37" s="38" t="str">
        <f>'Base de dados (Indicadores)'!I37</f>
        <v>WWF</v>
      </c>
      <c r="I37" s="195" t="str">
        <f>'Base de dados (Indicadores)'!J37</f>
        <v>Aderência às regras
Conduta ética
Contábil e financeira
Indicadores de performance e riscos
Investimentos e projetos
Recursos Naturais
Reputação e imagem</v>
      </c>
      <c r="J37" s="16"/>
    </row>
    <row r="38" spans="1:10" ht="110.25" x14ac:dyDescent="0.25">
      <c r="A38" s="35" t="str">
        <f>'Base de dados (Indicadores)'!B38</f>
        <v>Bacia</v>
      </c>
      <c r="B38" s="35" t="str">
        <f>'Base de dados (Indicadores)'!C38</f>
        <v>Qualidade</v>
      </c>
      <c r="C38" s="36" t="str">
        <f>'Base de dados (Indicadores)'!D38</f>
        <v>Externalidade</v>
      </c>
      <c r="D38" s="37" t="str">
        <f>'Base de dados (Indicadores)'!E38</f>
        <v>Impacto das atividades da empresa na qualidade da água utilizada por outros usuários a jusante das atividades da empresa.</v>
      </c>
      <c r="E38" s="95" t="str">
        <f>'Base de dados (Indicadores)'!F38</f>
        <v>Para um determinado parâmetro (ex.: KgDBO), medir a qualidade da água a montante das atividades da empresa e comprar com a qualidade da água a jusante das atividades da empresa.
Número total e volume de vazamentos significativos (que afetem corpos hídricos)</v>
      </c>
      <c r="F38" s="96" t="str">
        <f>'Base de dados (Indicadores)'!G38</f>
        <v xml:space="preserve">TeSE (GVces)
GRI G4-EN22,G4-EN24  /306-1, 306-3 </v>
      </c>
      <c r="G38" s="38" t="str">
        <f>'Base de dados (Indicadores)'!H38</f>
        <v>Interna
Externa</v>
      </c>
      <c r="H38" s="38" t="str">
        <f>'Base de dados (Indicadores)'!I38</f>
        <v>SNIRH</v>
      </c>
      <c r="I38" s="195" t="str">
        <f>'Base de dados (Indicadores)'!J38</f>
        <v>Aderência às regras
Conduta ética
Contábil e financeira
Indicadores de performance e riscos
Investimentos e projetos
Recursos naturais
Reputação e imagem</v>
      </c>
      <c r="J38" s="12" t="s">
        <v>100</v>
      </c>
    </row>
    <row r="39" spans="1:10" ht="126" x14ac:dyDescent="0.25">
      <c r="A39" s="35" t="str">
        <f>'Base de dados (Indicadores)'!B39</f>
        <v>Empresa</v>
      </c>
      <c r="B39" s="35" t="str">
        <f>'Base de dados (Indicadores)'!C39</f>
        <v>Qualidade</v>
      </c>
      <c r="C39" s="36" t="str">
        <f>'Base de dados (Indicadores)'!D39</f>
        <v>Econômico-financeiros</v>
      </c>
      <c r="D39" s="37" t="str">
        <f>'Base de dados (Indicadores)'!E39</f>
        <v xml:space="preserve">Impacto financeiro por suspensão de atividades devido a qualidade de água </v>
      </c>
      <c r="E39" s="95" t="str">
        <f>'Base de dados (Indicadores)'!F39</f>
        <v>R$/ ano
R$ perda de produção/ano</v>
      </c>
      <c r="F39" s="96" t="str">
        <f>'Base de dados (Indicadores)'!G39</f>
        <v>Consulta empresas</v>
      </c>
      <c r="G39" s="38" t="str">
        <f>'Base de dados (Indicadores)'!H39</f>
        <v>Interna</v>
      </c>
      <c r="H39" s="38" t="str">
        <f>'Base de dados (Indicadores)'!I39</f>
        <v>-</v>
      </c>
      <c r="I39" s="195" t="str">
        <f>'Base de dados (Indicadores)'!J39</f>
        <v>Capacidade operacional 
Concorrência e mercado
Contábil e financeira
Desenvolvimento de produtos e serviços
Efetividade e eficiência
Indicadores de performance e riscos
Planejamento e orçamento</v>
      </c>
      <c r="J39" s="16" t="s">
        <v>93</v>
      </c>
    </row>
    <row r="40" spans="1:10" ht="189" x14ac:dyDescent="0.25">
      <c r="A40" s="35" t="str">
        <f>'Base de dados (Indicadores)'!B40</f>
        <v>Bacia</v>
      </c>
      <c r="B40" s="35" t="str">
        <f>'Base de dados (Indicadores)'!C40</f>
        <v>Quantidade</v>
      </c>
      <c r="C40" s="36" t="str">
        <f>'Base de dados (Indicadores)'!D40</f>
        <v>Externalidade</v>
      </c>
      <c r="D40" s="37" t="str">
        <f>'Base de dados (Indicadores)'!E40</f>
        <v xml:space="preserve">Corpos hídricos impactados pela captação de água realizado pela organização, visando compreender o impacto na vulnerabilidade da bacia afetada. </v>
      </c>
      <c r="E40" s="95" t="str">
        <f>'Base de dados (Indicadores)'!F40</f>
        <v>Localidade da captação relacionado à com ambientes aquáticos sensíveis. 
Dimensão e status de proteção (nacional ou internacionalmente), valor da biodiversidade (ex.: número total de espécies protegidas) e habitats relacionados; vulnerabilidade da bacia afetada (índice calculado a partir de indicadores que impactam a disponibilidade e a qualidade hidrica)
- Razão entre área vegetada e área total da bacia (%)
- Razão entre a extensão de cursos d’água com vegetação ciliar e a extensão total de cursos d’água na bacia (%)
- Número de processos erosivos significativos (Un.)</v>
      </c>
      <c r="F40" s="96" t="str">
        <f>'Base de dados (Indicadores)'!G40</f>
        <v>GRI G4-EN26/306-5 e EN11/304-1
WWF Water Risk Filter</v>
      </c>
      <c r="G40" s="38" t="str">
        <f>'Base de dados (Indicadores)'!H40</f>
        <v>Interna (ex: localidade de lançamento de efluentes)
Externa (ex: valor para biodiversidade)</v>
      </c>
      <c r="H40" s="38" t="str">
        <f>'Base de dados (Indicadores)'!I40</f>
        <v>WWF</v>
      </c>
      <c r="I40" s="195" t="str">
        <f>'Base de dados (Indicadores)'!J40</f>
        <v>Conduta ética
Contábil e financeira
Recursos Naturais
Reputação e imagem</v>
      </c>
      <c r="J40" s="17" t="s">
        <v>17</v>
      </c>
    </row>
    <row r="41" spans="1:10" ht="189" x14ac:dyDescent="0.25">
      <c r="A41" s="35" t="str">
        <f>'Base de dados (Indicadores)'!B41</f>
        <v>Empresa</v>
      </c>
      <c r="B41" s="35" t="str">
        <f>'Base de dados (Indicadores)'!C41</f>
        <v>Qualidade</v>
      </c>
      <c r="C41" s="36" t="str">
        <f>'Base de dados (Indicadores)'!D41</f>
        <v>Econômico-financeiros</v>
      </c>
      <c r="D41" s="37" t="str">
        <f>'Base de dados (Indicadores)'!E41</f>
        <v>Impacto financeiro de incidentes relacionados à qualidade de água</v>
      </c>
      <c r="E41" s="95" t="str">
        <f>'Base de dados (Indicadores)'!F41</f>
        <v>Sanções, multas, ordens de execução por violações de permissão de lançamento. 
Relação com o total de despesas operacional (DO) no ano de referência
Comparar com variação em relação ao ano de referência anterior</v>
      </c>
      <c r="F41" s="96" t="str">
        <f>'Base de dados (Indicadores)'!G41</f>
        <v>CDP Water W7.1c</v>
      </c>
      <c r="G41" s="38" t="str">
        <f>'Base de dados (Indicadores)'!H41</f>
        <v>Interna</v>
      </c>
      <c r="H41" s="38" t="str">
        <f>'Base de dados (Indicadores)'!I41</f>
        <v>-</v>
      </c>
      <c r="I41" s="195" t="str">
        <f>'Base de dados (Indicadores)'!J41</f>
        <v xml:space="preserve">Aderência às regras
Conduta ética
Contábil e financeira
Credibilidade
Disponibilidade de capital
Efetividade e eficiência
Indicadores de performance e riscos
Obrigação contratual
Planejamento e orçamento
Relacionamento com acionista
Reputação e imagem
</v>
      </c>
      <c r="J41" s="17" t="s">
        <v>101</v>
      </c>
    </row>
    <row r="42" spans="1:10" ht="110.25" x14ac:dyDescent="0.25">
      <c r="A42" s="35" t="str">
        <f>'Base de dados (Indicadores)'!B42</f>
        <v>Empresa</v>
      </c>
      <c r="B42" s="35" t="str">
        <f>'Base de dados (Indicadores)'!C42</f>
        <v>Quantidade</v>
      </c>
      <c r="C42" s="36" t="str">
        <f>'Base de dados (Indicadores)'!D42</f>
        <v>Econômico-financeiros</v>
      </c>
      <c r="D42" s="37" t="str">
        <f>'Base de dados (Indicadores)'!E42</f>
        <v>Impacto financeiro do não atendimento da outorga</v>
      </c>
      <c r="E42" s="95" t="str">
        <f>'Base de dados (Indicadores)'!F42</f>
        <v>Número de sanções, multas, ordens de execução por violações das licenças de captação; Gastos com penalidades e multas em um dado período (R$/período); 
Gastos com penalidades e multas / total de gastos operacionais  em R$ no ano de referência (%); 
Variação em relação ao ano de referência anterior</v>
      </c>
      <c r="F42" s="96" t="str">
        <f>'Base de dados (Indicadores)'!G42</f>
        <v>CDP Water W7.1c
GRI G4-EN29/307-1</v>
      </c>
      <c r="G42" s="38" t="str">
        <f>'Base de dados (Indicadores)'!H42</f>
        <v>Interna</v>
      </c>
      <c r="H42" s="38" t="str">
        <f>'Base de dados (Indicadores)'!I42</f>
        <v>-</v>
      </c>
      <c r="I42" s="195" t="str">
        <f>'Base de dados (Indicadores)'!J42</f>
        <v xml:space="preserve">Contábil e financeira
Credibilidade
Disponibilidade de capital
Indicadores de performance e riscos
Planejamento e orçamento
Reputação e imagem
</v>
      </c>
      <c r="J42" s="16" t="s">
        <v>93</v>
      </c>
    </row>
    <row r="43" spans="1:10" ht="110.25" x14ac:dyDescent="0.25">
      <c r="A43" s="35" t="str">
        <f>'Base de dados (Indicadores)'!B43</f>
        <v>Bacia</v>
      </c>
      <c r="B43" s="35" t="str">
        <f>'Base de dados (Indicadores)'!C43</f>
        <v>Quantidade</v>
      </c>
      <c r="C43" s="36" t="str">
        <f>'Base de dados (Indicadores)'!D43</f>
        <v>Saúde e Saneamento</v>
      </c>
      <c r="D43" s="37" t="str">
        <f>'Base de dados (Indicadores)'!E43</f>
        <v>Áreas de proteção obrigatórias e voluntárias que visam à proteção da bacia hidrográfica e da disponibilidade hídrica</v>
      </c>
      <c r="E43" s="95" t="str">
        <f>'Base de dados (Indicadores)'!F43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F43" s="96" t="str">
        <f>'Base de dados (Indicadores)'!G43</f>
        <v>WWF Water Risk Filter</v>
      </c>
      <c r="G43" s="38" t="str">
        <f>'Base de dados (Indicadores)'!H43</f>
        <v>Interna</v>
      </c>
      <c r="H43" s="38" t="str">
        <f>'Base de dados (Indicadores)'!I43</f>
        <v>-</v>
      </c>
      <c r="I43" s="195" t="str">
        <f>'Base de dados (Indicadores)'!J43</f>
        <v>Aderência às regras
Conduta ética
Contábil e financeira
Credibilidade
Obrigação contratual
Planejamento e orçamento
Reputação e imagem</v>
      </c>
      <c r="J43" s="17" t="s">
        <v>16</v>
      </c>
    </row>
    <row r="44" spans="1:10" ht="47.25" x14ac:dyDescent="0.25">
      <c r="A44" s="35" t="str">
        <f>'Base de dados (Indicadores)'!B44</f>
        <v>Bacia</v>
      </c>
      <c r="B44" s="35" t="str">
        <f>'Base de dados (Indicadores)'!C44</f>
        <v>Quantidade</v>
      </c>
      <c r="C44" s="36" t="str">
        <f>'Base de dados (Indicadores)'!D44</f>
        <v>Eficiência Hídrica</v>
      </c>
      <c r="D44" s="37" t="str">
        <f>'Base de dados (Indicadores)'!E44</f>
        <v xml:space="preserve">Perdas físicas no sistema de abastecimento de água </v>
      </c>
      <c r="E44" s="95" t="str">
        <f>'Base de dados (Indicadores)'!F44</f>
        <v>Quantidade total de perdas no período (m³) / quantidade total distribuída no perído (m³)</v>
      </c>
      <c r="F44" s="96" t="str">
        <f>'Base de dados (Indicadores)'!G44</f>
        <v>WWF Water Risk Filter</v>
      </c>
      <c r="G44" s="38" t="str">
        <f>'Base de dados (Indicadores)'!H44</f>
        <v>Externa</v>
      </c>
      <c r="H44" s="38" t="str">
        <f>'Base de dados (Indicadores)'!I44</f>
        <v>ANA (Atlas)</v>
      </c>
      <c r="I44" s="195" t="str">
        <f>'Base de dados (Indicadores)'!J44</f>
        <v>Aderência às regras
Conduta ética
Indicadores de performance e riscos</v>
      </c>
      <c r="J44" s="17" t="s">
        <v>99</v>
      </c>
    </row>
    <row r="45" spans="1:10" ht="78.75" x14ac:dyDescent="0.25">
      <c r="A45" s="35" t="str">
        <f>'Base de dados (Indicadores)'!B45</f>
        <v>Empresa</v>
      </c>
      <c r="B45" s="35" t="str">
        <f>'Base de dados (Indicadores)'!C45</f>
        <v>Quantidade</v>
      </c>
      <c r="C45" s="36" t="str">
        <f>'Base de dados (Indicadores)'!D45</f>
        <v>Disponibilidade hídrica</v>
      </c>
      <c r="D45" s="37" t="str">
        <f>'Base de dados (Indicadores)'!E45</f>
        <v>Comparação entre a quantidade de água demandada pela empresa e a disponibilidade hídrica local</v>
      </c>
      <c r="E45" s="95" t="str">
        <f>'Base de dados (Indicadores)'!F45</f>
        <v xml:space="preserve">Quantidade de água demandada  (m³) / disponibilidade para captação (m³) por localidade em que a organização atua;
Levantamento de locais de atuação da organização que estão em situação de estress hídrico ou risco de escassez 
</v>
      </c>
      <c r="F45" s="96" t="str">
        <f>'Base de dados (Indicadores)'!G45</f>
        <v>WRI, CEO Water Mandate’s Corporate Water Disclosure Guidelines, GRI- G4-EN9/303-2</v>
      </c>
      <c r="G45" s="38" t="str">
        <f>'Base de dados (Indicadores)'!H45</f>
        <v>Interna
Externa</v>
      </c>
      <c r="H45" s="38" t="str">
        <f>'Base de dados (Indicadores)'!I45</f>
        <v xml:space="preserve">SNIRH (disponibilidade hídrica) 
</v>
      </c>
      <c r="I45" s="195" t="str">
        <f>'Base de dados (Indicadores)'!J45</f>
        <v>Capacidade operacional 
Efetividade e eficiência
Indicadores de performance e riscos
Planejamento e orçamento</v>
      </c>
      <c r="J45" s="16" t="s">
        <v>93</v>
      </c>
    </row>
    <row r="46" spans="1:10" ht="126" x14ac:dyDescent="0.25">
      <c r="A46" s="35" t="str">
        <f>'Base de dados (Indicadores)'!B46</f>
        <v>Empresa</v>
      </c>
      <c r="B46" s="35" t="str">
        <f>'Base de dados (Indicadores)'!C46</f>
        <v>Quantidade</v>
      </c>
      <c r="C46" s="36" t="str">
        <f>'Base de dados (Indicadores)'!D46</f>
        <v>Econômico-financeiros</v>
      </c>
      <c r="D46" s="37" t="str">
        <f>'Base de dados (Indicadores)'!E46</f>
        <v>Investimentos em eficiência hídrica</v>
      </c>
      <c r="E46" s="95" t="str">
        <f>'Base de dados (Indicadores)'!F46</f>
        <v>Valor bruto (R$)
Investimento total (R$) / m³ de água reduzido</v>
      </c>
      <c r="F46" s="96" t="str">
        <f>'Base de dados (Indicadores)'!G46</f>
        <v>ISE
GRI G4-EN10/303-3</v>
      </c>
      <c r="G46" s="38" t="str">
        <f>'Base de dados (Indicadores)'!H46</f>
        <v>Interna</v>
      </c>
      <c r="H46" s="38" t="str">
        <f>'Base de dados (Indicadores)'!I46</f>
        <v>-</v>
      </c>
      <c r="I46" s="195" t="str">
        <f>'Base de dados (Indicadores)'!J46</f>
        <v xml:space="preserve">Contábil e financeira
Credibilidade
Disponibilidade de capital
Indicadores de performance e riscos
Investimentos e projetos
Planejamento e orçamento
Reputação e imagem
</v>
      </c>
      <c r="J46" s="12" t="s">
        <v>81</v>
      </c>
    </row>
    <row r="47" spans="1:10" ht="126" x14ac:dyDescent="0.25">
      <c r="A47" s="35" t="str">
        <f>'Base de dados (Indicadores)'!B47</f>
        <v>Bacia</v>
      </c>
      <c r="B47" s="35" t="str">
        <f>'Base de dados (Indicadores)'!C47</f>
        <v>Qualidade</v>
      </c>
      <c r="C47" s="36" t="str">
        <f>'Base de dados (Indicadores)'!D47</f>
        <v>Saúde e Saneamento</v>
      </c>
      <c r="D47" s="37" t="str">
        <f>'Base de dados (Indicadores)'!E47</f>
        <v>Áreas de proteção obrigatórias e voluntárias que visam à proteção da bacia hidrográfica e da disponibilidade hídrica</v>
      </c>
      <c r="E47" s="95" t="str">
        <f>'Base de dados (Indicadores)'!F47</f>
        <v>Áreas de preservação volúntárias, status de conservação.
Área de preservação premanente (APP) com cobertura vegetal na bacia ou microbacia em conformidade com o código florestal: Área de APP com cobertura vegetal / Área de APP ideal de acordo com o código florestal (%).
Status de conservação
% de cumprimento de áreas de reserva legal</v>
      </c>
      <c r="F47" s="96" t="str">
        <f>'Base de dados (Indicadores)'!G47</f>
        <v>WWF Water Risk Filter
ISE AMB-A 25</v>
      </c>
      <c r="G47" s="38" t="str">
        <f>'Base de dados (Indicadores)'!H47</f>
        <v>Interna</v>
      </c>
      <c r="H47" s="38" t="str">
        <f>'Base de dados (Indicadores)'!I47</f>
        <v>-</v>
      </c>
      <c r="I47" s="195" t="str">
        <f>'Base de dados (Indicadores)'!J47</f>
        <v xml:space="preserve">Aderência às regras
Conduta ética
Contábil e financeira
Credibilidade
Obrigação contratual
Planejamento e orçamento
Reputação e imagem
</v>
      </c>
      <c r="J47" s="18" t="s">
        <v>84</v>
      </c>
    </row>
    <row r="48" spans="1:10" ht="36" customHeight="1" x14ac:dyDescent="0.25">
      <c r="A48" s="35" t="str">
        <f>'Base de dados (Indicadores)'!B48</f>
        <v>Cadeia</v>
      </c>
      <c r="B48" s="35" t="str">
        <f>'Base de dados (Indicadores)'!C48</f>
        <v>Quantidade</v>
      </c>
      <c r="C48" s="36" t="str">
        <f>'Base de dados (Indicadores)'!D48</f>
        <v>Externalidade</v>
      </c>
      <c r="D48" s="37" t="str">
        <f>'Base de dados (Indicadores)'!E48</f>
        <v>Magnitude dos impactos ambientais negativos significativos, reais e potenciais, relativos à quantidade hídrica utilizada pela cadeia de fornecedores</v>
      </c>
      <c r="E48" s="95" t="str">
        <f>'Base de dados (Indicadores)'!F48</f>
        <v>Valoração das avaliações informadas por auditorias, revisões contratuais, envolvimento de ambas as partes e mecanismos de queixas e reclamações.
Medidas tomadas a esse respeito
Explicação de exceções ao atendimento</v>
      </c>
      <c r="F48" s="96" t="str">
        <f>'Base de dados (Indicadores)'!G48</f>
        <v>GRI G4-EN33/308-2</v>
      </c>
      <c r="G48" s="38" t="str">
        <f>'Base de dados (Indicadores)'!H48</f>
        <v>Externa</v>
      </c>
      <c r="H48" s="38" t="str">
        <f>'Base de dados (Indicadores)'!I48</f>
        <v>Fornecedores</v>
      </c>
      <c r="I48" s="195" t="str">
        <f>'Base de dados (Indicadores)'!J48</f>
        <v>Capacidade operacional
Contábil e financeira
Efetividade e eficiência
Indicadores de performance e riscos
Planejamento e orçamento</v>
      </c>
      <c r="J48" s="12" t="s">
        <v>85</v>
      </c>
    </row>
    <row r="49" spans="1:10" ht="173.25" x14ac:dyDescent="0.25">
      <c r="A49" s="35" t="str">
        <f>'Base de dados (Indicadores)'!B49</f>
        <v>Empresa</v>
      </c>
      <c r="B49" s="35" t="str">
        <f>'Base de dados (Indicadores)'!C49</f>
        <v>Quantidade</v>
      </c>
      <c r="C49" s="36" t="str">
        <f>'Base de dados (Indicadores)'!D49</f>
        <v>Externalidade</v>
      </c>
      <c r="D49" s="37" t="str">
        <f>'Base de dados (Indicadores)'!E49</f>
        <v>Magnitude dos impactos ambientais negativos significativos, reais e potenciais, relativos à quantidade hídrica da empresa</v>
      </c>
      <c r="E49" s="95" t="str">
        <f>'Base de dados (Indicadores)'!F49</f>
        <v>Perdas (m³) e custos (R$)
Medidas tomadas para redução de impacto</v>
      </c>
      <c r="F49" s="96" t="str">
        <f>'Base de dados (Indicadores)'!G49</f>
        <v>CPD W1.4a
GRI G4-EN29/307-1</v>
      </c>
      <c r="G49" s="38" t="str">
        <f>'Base de dados (Indicadores)'!H49</f>
        <v>Interna</v>
      </c>
      <c r="H49" s="38" t="str">
        <f>'Base de dados (Indicadores)'!I49</f>
        <v>-</v>
      </c>
      <c r="I49" s="195" t="str">
        <f>'Base de dados (Indicadores)'!J49</f>
        <v>Aderência às regras
Capacidade operacional 
Concorrência e mercado
Conduta ética
Contábil e financeira
Credibilidade
Efetividade e eficiência
Indicadores de performance e riscos
Planejamento e orçamento
Relacionamento com acionista
Reputação e imagem</v>
      </c>
      <c r="J49" s="16" t="s">
        <v>93</v>
      </c>
    </row>
    <row r="50" spans="1:10" ht="236.25" x14ac:dyDescent="0.25">
      <c r="A50" s="35" t="str">
        <f>'Base de dados (Indicadores)'!B50</f>
        <v>Empresa</v>
      </c>
      <c r="B50" s="35" t="str">
        <f>'Base de dados (Indicadores)'!C50</f>
        <v>Qualidade</v>
      </c>
      <c r="C50" s="36" t="str">
        <f>'Base de dados (Indicadores)'!D50</f>
        <v>Externalidade</v>
      </c>
      <c r="D50" s="37" t="str">
        <f>'Base de dados (Indicadores)'!E50</f>
        <v>Magnitude dos impactos ambientais negativos significativos reais e potenciais, relativos a qualidade hídrica da empresa</v>
      </c>
      <c r="E50" s="95" t="str">
        <f>'Base de dados (Indicadores)'!F50</f>
        <v>Perdas (m³) e custos (R$)
Medidas tomadas para redução de impacto</v>
      </c>
      <c r="F50" s="96" t="str">
        <f>'Base de dados (Indicadores)'!G50</f>
        <v>CPD W1.4a
GRI G4-EN22/306-1
GRI G4-EN29/307-1</v>
      </c>
      <c r="G50" s="38" t="str">
        <f>'Base de dados (Indicadores)'!H50</f>
        <v>Interna</v>
      </c>
      <c r="H50" s="38" t="str">
        <f>'Base de dados (Indicadores)'!I50</f>
        <v>-</v>
      </c>
      <c r="I50" s="195" t="str">
        <f>'Base de dados (Indicadores)'!J50</f>
        <v xml:space="preserve">Aderência às regras
Capacidade operacional 
Concorrência e mercado
Conduta ética
Contábil e financeira
Credibilidade
Disponibilidade de capital
Efetividade e eficiência
Indicadores de performance e riscos
Investimentos e projetos
Obrigação contratual
Planejamento e orçamento
Relacionamento com acionista
Reputação e imagem
</v>
      </c>
      <c r="J50" s="12" t="s">
        <v>95</v>
      </c>
    </row>
    <row r="51" spans="1:10" ht="63" x14ac:dyDescent="0.25">
      <c r="A51" s="35" t="str">
        <f>'Base de dados (Indicadores)'!B51</f>
        <v>Cadeia</v>
      </c>
      <c r="B51" s="35" t="str">
        <f>'Base de dados (Indicadores)'!C51</f>
        <v>Quantidade</v>
      </c>
      <c r="C51" s="36" t="str">
        <f>'Base de dados (Indicadores)'!D51</f>
        <v>Externalidade</v>
      </c>
      <c r="D51" s="37" t="str">
        <f>'Base de dados (Indicadores)'!E51</f>
        <v xml:space="preserve">Extensão e magnitude dos impactos do uso e do descarte dos produtos </v>
      </c>
      <c r="E51" s="95" t="str">
        <f>'Base de dados (Indicadores)'!F51</f>
        <v>Valoração econômica do impacto (R$)
Dimensões qualitativas do impacto (análise)
Distância em relação ao benchmarking do setor e/ou produto</v>
      </c>
      <c r="F51" s="96" t="str">
        <f>'Base de dados (Indicadores)'!G51</f>
        <v>CEBDS</v>
      </c>
      <c r="G51" s="38" t="str">
        <f>'Base de dados (Indicadores)'!H51</f>
        <v>Interna</v>
      </c>
      <c r="H51" s="38" t="str">
        <f>'Base de dados (Indicadores)'!I51</f>
        <v>-</v>
      </c>
      <c r="I51" s="195" t="str">
        <f>'Base de dados (Indicadores)'!J51</f>
        <v>Concorrência e mercado
Efetividade e eficiência
Indicadores de performance e riscos
Reputação e imagem</v>
      </c>
      <c r="J51" s="12"/>
    </row>
    <row r="52" spans="1:10" ht="157.5" x14ac:dyDescent="0.25">
      <c r="A52" s="35" t="str">
        <f>'Base de dados (Indicadores)'!B52</f>
        <v>Cadeia</v>
      </c>
      <c r="B52" s="35" t="str">
        <f>'Base de dados (Indicadores)'!C52</f>
        <v>Qualidade</v>
      </c>
      <c r="C52" s="36" t="str">
        <f>'Base de dados (Indicadores)'!D52</f>
        <v>Externalidade</v>
      </c>
      <c r="D52" s="37" t="str">
        <f>'Base de dados (Indicadores)'!E52</f>
        <v>Magnitude dos impactos ambientais negativos significativos reais e potenciais relativos a qualidade hídrica da cadeia de fornecedores</v>
      </c>
      <c r="E52" s="95" t="str">
        <f>'Base de dados (Indicadores)'!F52</f>
        <v>Valoração das avaliações informadas por auditorias, revisões contratuais, envolvimento de ambas as partes e mecanismos de queixas e reclamações.
Medidas tomadas a esse respeito
Explicação de exceções ao atendimento</v>
      </c>
      <c r="F52" s="96" t="str">
        <f>'Base de dados (Indicadores)'!G52</f>
        <v>GRI G4-EN33/308-2</v>
      </c>
      <c r="G52" s="38" t="str">
        <f>'Base de dados (Indicadores)'!H52</f>
        <v>Interna
Externa</v>
      </c>
      <c r="H52" s="38" t="str">
        <f>'Base de dados (Indicadores)'!I52</f>
        <v>Fornecedores</v>
      </c>
      <c r="I52" s="195" t="str">
        <f>'Base de dados (Indicadores)'!J52</f>
        <v xml:space="preserve">Aderência às regras
Capacidade operacional 
Conduta ética
Contábil e financeira
Efetividade e eficiência
Indicadores de performance e riscos
Obrigação contratual
Planejamento e orçamento
Reputação e imagem
</v>
      </c>
      <c r="J52" s="12"/>
    </row>
    <row r="53" spans="1:10" ht="252" x14ac:dyDescent="0.25">
      <c r="A53" s="35" t="str">
        <f>'Base de dados (Indicadores)'!B53</f>
        <v>Cadeia</v>
      </c>
      <c r="B53" s="35" t="str">
        <f>'Base de dados (Indicadores)'!C53</f>
        <v>Qualidade</v>
      </c>
      <c r="C53" s="36" t="str">
        <f>'Base de dados (Indicadores)'!D53</f>
        <v>Externalidade</v>
      </c>
      <c r="D53" s="37" t="str">
        <f>'Base de dados (Indicadores)'!E53</f>
        <v>Extensão e magnitude dos impactos do uso e do descarte dos seus produtos</v>
      </c>
      <c r="E53" s="95" t="str">
        <f>'Base de dados (Indicadores)'!F53</f>
        <v>Valoração econômica do impacto (R$)
Dimensões qualitativas do impacto (análise)
Distância em relação ao benchmarking do setor e/ou produto</v>
      </c>
      <c r="F53" s="96" t="str">
        <f>'Base de dados (Indicadores)'!G53</f>
        <v>CEBDS</v>
      </c>
      <c r="G53" s="38" t="str">
        <f>'Base de dados (Indicadores)'!H53</f>
        <v>Interna
Externa</v>
      </c>
      <c r="H53" s="38" t="str">
        <f>'Base de dados (Indicadores)'!I53</f>
        <v>Benchmarking com produtos</v>
      </c>
      <c r="I53" s="195" t="str">
        <f>'Base de dados (Indicadores)'!J53</f>
        <v>Aderência às regras
Comunicação e divulgação
Concorrência e mercado
Conduta ética
Contábil e financeira
Credibilidade
Desenvolvimento de produtos e serviços
Indicadores de performance e riscos
Inovação tecnológica
Integridade
Investimentos e projetos
Planejamento e orçamento
Recursos Naturais
Reputação e imagem
Satisfação do cliente</v>
      </c>
      <c r="J53" s="12" t="s">
        <v>98</v>
      </c>
    </row>
    <row r="54" spans="1:10" ht="110.25" x14ac:dyDescent="0.25">
      <c r="A54" s="35" t="str">
        <f>'Base de dados (Indicadores)'!B54</f>
        <v>Bacia</v>
      </c>
      <c r="B54" s="35" t="str">
        <f>'Base de dados (Indicadores)'!C54</f>
        <v>Qualidade</v>
      </c>
      <c r="C54" s="36" t="str">
        <f>'Base de dados (Indicadores)'!D54</f>
        <v>Saúde e Saneamento</v>
      </c>
      <c r="D54" s="37" t="str">
        <f>'Base de dados (Indicadores)'!E54</f>
        <v>Poluição e contaminação de mananciais</v>
      </c>
      <c r="E54" s="95" t="str">
        <f>'Base de dados (Indicadores)'!F54</f>
        <v>Número e gravidade de casos.
Avaliação qualitativa dos mananciais. 
Índice de qualidade da água para abastecimento (0-100)</v>
      </c>
      <c r="F54" s="96" t="str">
        <f>'Base de dados (Indicadores)'!G54</f>
        <v>WWF Water Risk Filter</v>
      </c>
      <c r="G54" s="38" t="str">
        <f>'Base de dados (Indicadores)'!H54</f>
        <v>Externa</v>
      </c>
      <c r="H54" s="38" t="str">
        <f>'Base de dados (Indicadores)'!I54</f>
        <v>-</v>
      </c>
      <c r="I54" s="195" t="str">
        <f>'Base de dados (Indicadores)'!J54</f>
        <v>Aderência às regras
Conduta ética
Contábil e financeira
Indicadores de performance e riscos
Investimentos e projetos
Recursos Naturais
Reputação e imagem</v>
      </c>
      <c r="J54" s="12" t="s">
        <v>96</v>
      </c>
    </row>
    <row r="55" spans="1:10" ht="63" x14ac:dyDescent="0.25">
      <c r="A55" s="35" t="str">
        <f>'Base de dados (Indicadores)'!B55</f>
        <v>Cadeia</v>
      </c>
      <c r="B55" s="35" t="str">
        <f>'Base de dados (Indicadores)'!C55</f>
        <v>Quantidade</v>
      </c>
      <c r="C55" s="36" t="str">
        <f>'Base de dados (Indicadores)'!D55</f>
        <v>Disponibilidade hídrica</v>
      </c>
      <c r="D55" s="37" t="str">
        <f>'Base de dados (Indicadores)'!E55</f>
        <v>Operações da cadeia de valor em áreas de estresse hídrico</v>
      </c>
      <c r="E55" s="95" t="str">
        <f>'Base de dados (Indicadores)'!F55</f>
        <v>Número de instalações/atividades da cadeia de valor que podem influenciar significativamente seus negócios, operações, receita ou despesa em áreas de stress hídrico</v>
      </c>
      <c r="F55" s="96" t="str">
        <f>'Base de dados (Indicadores)'!G55</f>
        <v xml:space="preserve">CDP - Water W3.1, CDP W3.2B; WRI, CEO Water Mandate’s Corporate Water Disclosure Guidelines </v>
      </c>
      <c r="G55" s="38" t="str">
        <f>'Base de dados (Indicadores)'!H55</f>
        <v>Externa</v>
      </c>
      <c r="H55" s="38" t="str">
        <f>'Base de dados (Indicadores)'!I55</f>
        <v>Fornecedores
SNIRH (disponibilidade hídrica)</v>
      </c>
      <c r="I55" s="195" t="str">
        <f>'Base de dados (Indicadores)'!J55</f>
        <v>Capacidade operacional 
Efetividade e eficiência
Indicadores de performance e riscos
Planejamento e orçamento</v>
      </c>
      <c r="J55" s="12" t="s">
        <v>97</v>
      </c>
    </row>
    <row r="56" spans="1:10" ht="220.5" x14ac:dyDescent="0.25">
      <c r="A56" s="35" t="str">
        <f>'Base de dados (Indicadores)'!B56</f>
        <v>Empresa</v>
      </c>
      <c r="B56" s="35" t="str">
        <f>'Base de dados (Indicadores)'!C56</f>
        <v>Qualidade</v>
      </c>
      <c r="C56" s="36" t="str">
        <f>'Base de dados (Indicadores)'!D56</f>
        <v>Saúde e Saneamento</v>
      </c>
      <c r="D56" s="37" t="str">
        <f>'Base de dados (Indicadores)'!E56</f>
        <v>Quantidade e qualidade das instalações de prestação de serviços de água, saneamento e higiene em pleno funcionamento para todos os trabalhadores</v>
      </c>
      <c r="E56" s="95" t="str">
        <f>'Base de dados (Indicadores)'!F56</f>
        <v xml:space="preserve">Quantidade e qualidade desses serviços. Inclui acessibilidade para pessoas com deficiência. </v>
      </c>
      <c r="F56" s="96" t="str">
        <f>'Base de dados (Indicadores)'!G56</f>
        <v>WWF Water Risk Filter</v>
      </c>
      <c r="G56" s="38" t="str">
        <f>'Base de dados (Indicadores)'!H56</f>
        <v>Interna</v>
      </c>
      <c r="H56" s="38" t="str">
        <f>'Base de dados (Indicadores)'!I56</f>
        <v>-</v>
      </c>
      <c r="I56" s="195" t="str">
        <f>'Base de dados (Indicadores)'!J56</f>
        <v>Aderência às regras
Capacidade operacional 
Conduta ética
Credibilidade
Efetividade e eficiência
Integridade
Legal
Obrigação contratual
Planejamento e orçamento
Recursos Naturais
Regulamentação
Reputação e imagem
Saúde e segurança
Trabalhista</v>
      </c>
      <c r="J56" s="14"/>
    </row>
    <row r="57" spans="1:10" ht="189" x14ac:dyDescent="0.25">
      <c r="A57" s="35" t="str">
        <f>'Base de dados (Indicadores)'!B57</f>
        <v>Empresa</v>
      </c>
      <c r="B57" s="35" t="str">
        <f>'Base de dados (Indicadores)'!C57</f>
        <v>Qualidade</v>
      </c>
      <c r="C57" s="36" t="str">
        <f>'Base de dados (Indicadores)'!D57</f>
        <v>Captação</v>
      </c>
      <c r="D57" s="37" t="str">
        <f>'Base de dados (Indicadores)'!E57</f>
        <v>Qualidade de água captada pela empresa</v>
      </c>
      <c r="E57" s="95" t="str">
        <f>'Base de dados (Indicadores)'!F57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Análise histórica da água captada</v>
      </c>
      <c r="F57" s="96" t="str">
        <f>'Base de dados (Indicadores)'!G57</f>
        <v>TeSE (GVces)
WWF Water Risk Filter</v>
      </c>
      <c r="G57" s="38" t="str">
        <f>'Base de dados (Indicadores)'!H57</f>
        <v>Interna</v>
      </c>
      <c r="H57" s="38" t="str">
        <f>'Base de dados (Indicadores)'!I57</f>
        <v>-</v>
      </c>
      <c r="I57" s="195" t="str">
        <f>'Base de dados (Indicadores)'!J57</f>
        <v>Capacidade operacional 
Concorrência e mercado
Custo de oportunidade
Desenvolvimento de produtos e serviços
Efetividade e eficiência
Indicadores de performance e riscos
Investimentos e projetos
Planejamento e orçamento
Recursos Naturais
Satisfação do cliente
Saúde e segurança</v>
      </c>
      <c r="J57" s="14"/>
    </row>
    <row r="58" spans="1:10" ht="220.5" x14ac:dyDescent="0.25">
      <c r="A58" s="35" t="str">
        <f>'Base de dados (Indicadores)'!B58</f>
        <v>Empresa</v>
      </c>
      <c r="B58" s="35" t="str">
        <f>'Base de dados (Indicadores)'!C58</f>
        <v>Qualidade</v>
      </c>
      <c r="C58" s="36" t="str">
        <f>'Base de dados (Indicadores)'!D58</f>
        <v>Externalidade</v>
      </c>
      <c r="D58" s="37" t="str">
        <f>'Base de dados (Indicadores)'!E58</f>
        <v>Qualidade do descarte de água (planejados e não planejadas)</v>
      </c>
      <c r="E58" s="95" t="str">
        <f>'Base de dados (Indicadores)'!F58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Qualidade por destino (superfície, subterrânea)</v>
      </c>
      <c r="F58" s="96" t="str">
        <f>'Base de dados (Indicadores)'!G58</f>
        <v xml:space="preserve">Órgãos ambientais (resolução CONAMA)
GRI G4-EN22/306-1
WWF Water Risk Filter 
TeSE (GVces)
</v>
      </c>
      <c r="G58" s="38" t="str">
        <f>'Base de dados (Indicadores)'!H58</f>
        <v>Interna</v>
      </c>
      <c r="H58" s="38" t="str">
        <f>'Base de dados (Indicadores)'!I58</f>
        <v>-</v>
      </c>
      <c r="I58" s="195" t="str">
        <f>'Base de dados (Indicadores)'!J58</f>
        <v>Aderência às regras
Comunicação e divulgação
Conduta ética
Credibilidade
Disponibilidade de capital
Efetividade e eficiência
Indicadores de performance e riscos
Integridade
Investimentos e projetos
Legal
Planejamento e orçamento
Recursos Naturais
Regulamentação
Reputação e imagem</v>
      </c>
      <c r="J58" s="17" t="s">
        <v>18</v>
      </c>
    </row>
    <row r="59" spans="1:10" ht="141.75" x14ac:dyDescent="0.25">
      <c r="A59" s="35" t="str">
        <f>'Base de dados (Indicadores)'!B59</f>
        <v>Empresa</v>
      </c>
      <c r="B59" s="35" t="str">
        <f>'Base de dados (Indicadores)'!C59</f>
        <v>Qualidade</v>
      </c>
      <c r="C59" s="36" t="str">
        <f>'Base de dados (Indicadores)'!D59</f>
        <v>Captação</v>
      </c>
      <c r="D59" s="37" t="str">
        <f>'Base de dados (Indicadores)'!E59</f>
        <v xml:space="preserve">Qualidade ideal da água necessária para as operações da empresa </v>
      </c>
      <c r="E59" s="95" t="str">
        <f>'Base de dados (Indicadores)'!F59</f>
        <v>Qualidade ideal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F59" s="96" t="str">
        <f>'Base de dados (Indicadores)'!G59</f>
        <v>TeSE (GVces)</v>
      </c>
      <c r="G59" s="38" t="str">
        <f>'Base de dados (Indicadores)'!H59</f>
        <v>Interna</v>
      </c>
      <c r="H59" s="38" t="str">
        <f>'Base de dados (Indicadores)'!I59</f>
        <v>-</v>
      </c>
      <c r="I59" s="195" t="str">
        <f>'Base de dados (Indicadores)'!J59</f>
        <v>Ambiental
Capacidade operacional 
Desenvolvimento de produtos e serviços
Efetividade e eficiência
Indicadores de performance e riscos
Investimentos e projetos
Planejamento e orçamento
Recursos Naturais</v>
      </c>
      <c r="J59" s="18"/>
    </row>
    <row r="60" spans="1:10" ht="141.75" x14ac:dyDescent="0.25">
      <c r="A60" s="35" t="str">
        <f>'Base de dados (Indicadores)'!B60</f>
        <v>Empresa</v>
      </c>
      <c r="B60" s="35" t="str">
        <f>'Base de dados (Indicadores)'!C60</f>
        <v>Qualidade</v>
      </c>
      <c r="C60" s="36" t="str">
        <f>'Base de dados (Indicadores)'!D60</f>
        <v>Captação</v>
      </c>
      <c r="D60" s="37" t="str">
        <f>'Base de dados (Indicadores)'!E60</f>
        <v>Qualidade mínima da água em seu ponto de captação</v>
      </c>
      <c r="E60" s="95" t="str">
        <f>'Base de dados (Indicadores)'!F60</f>
        <v>Qualidade minima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F60" s="96" t="str">
        <f>'Base de dados (Indicadores)'!G60</f>
        <v>TeSE (GVces)</v>
      </c>
      <c r="G60" s="38" t="str">
        <f>'Base de dados (Indicadores)'!H60</f>
        <v>Externa</v>
      </c>
      <c r="H60" s="38" t="str">
        <f>'Base de dados (Indicadores)'!I60</f>
        <v>SNIRH</v>
      </c>
      <c r="I60" s="195" t="str">
        <f>'Base de dados (Indicadores)'!J60</f>
        <v>Ambiental
Capacidade operacional 
Desenvolvimento de produtos e serviços
Efetividade e eficiência
Indicadores de performance e riscos
Investimentos e projetos
Planejamento e orçamento
Recursos Naturais</v>
      </c>
      <c r="J60" s="14"/>
    </row>
    <row r="61" spans="1:10" ht="94.5" x14ac:dyDescent="0.25">
      <c r="A61" s="35" t="str">
        <f>'Base de dados (Indicadores)'!B61</f>
        <v>Bacia</v>
      </c>
      <c r="B61" s="35" t="str">
        <f>'Base de dados (Indicadores)'!C61</f>
        <v>Qualidade</v>
      </c>
      <c r="C61" s="36" t="str">
        <f>'Base de dados (Indicadores)'!D61</f>
        <v>Saúde e Saneamento</v>
      </c>
      <c r="D61" s="37" t="str">
        <f>'Base de dados (Indicadores)'!E61</f>
        <v>Situação atual de saneamento básico da região</v>
      </c>
      <c r="E61" s="95" t="str">
        <f>'Base de dados (Indicadores)'!F61</f>
        <v xml:space="preserve">Existência de rede de esgoto e tratamento local </v>
      </c>
      <c r="F61" s="96" t="str">
        <f>'Base de dados (Indicadores)'!G61</f>
        <v>WWF Water Risk Filter</v>
      </c>
      <c r="G61" s="38" t="str">
        <f>'Base de dados (Indicadores)'!H61</f>
        <v>Externa</v>
      </c>
      <c r="H61" s="38" t="str">
        <f>'Base de dados (Indicadores)'!I61</f>
        <v>IBGE - Atlas do saneamento</v>
      </c>
      <c r="I61" s="195" t="str">
        <f>'Base de dados (Indicadores)'!J61</f>
        <v>Capacidade operacional 
Efetividade e eficiência
Integridade
Planejamento e orçamento
Recursos Naturais
Saúde e segurança</v>
      </c>
      <c r="J61" s="12" t="s">
        <v>13</v>
      </c>
    </row>
    <row r="62" spans="1:10" ht="110.25" x14ac:dyDescent="0.25">
      <c r="A62" s="35" t="str">
        <f>'Base de dados (Indicadores)'!B62</f>
        <v>Empresa</v>
      </c>
      <c r="B62" s="35" t="str">
        <f>'Base de dados (Indicadores)'!C62</f>
        <v>Quantidade</v>
      </c>
      <c r="C62" s="36" t="str">
        <f>'Base de dados (Indicadores)'!D62</f>
        <v>Disponibilidade hídrica</v>
      </c>
      <c r="D62" s="37" t="str">
        <f>'Base de dados (Indicadores)'!E62</f>
        <v>Operações da empresa em áreas de estresse hídrico</v>
      </c>
      <c r="E62" s="95" t="str">
        <f>'Base de dados (Indicadores)'!F62</f>
        <v>Número de instalações/plantas/operações em áreas de estresse hídrico
Número de instalações/plantas/operações que podem gerar uma mudança significativa em seus negócios, operações, receita ou despesa em áreas de stresse hídrico
% do total de operações que isso representa
% do faturamento gerado em áreas de estresse hídrico.</v>
      </c>
      <c r="F62" s="96" t="str">
        <f>'Base de dados (Indicadores)'!G62</f>
        <v>CDP - Water W3.1, W3.2B; 
WRI
CEO Water Mandate’s Corporate Water Disclosure Guidelines
GRI- G4-EN9/303-2</v>
      </c>
      <c r="G62" s="38" t="str">
        <f>'Base de dados (Indicadores)'!H62</f>
        <v>Interna
Externa</v>
      </c>
      <c r="H62" s="38" t="str">
        <f>'Base de dados (Indicadores)'!I62</f>
        <v>SNIRH (disponibilidade hídrica)</v>
      </c>
      <c r="I62" s="195" t="str">
        <f>'Base de dados (Indicadores)'!J62</f>
        <v>Capacidade operacional 
Efetividade e eficiência
Indicadores de performance e riscos
Planejamento e orçamento</v>
      </c>
      <c r="J62" s="17" t="s">
        <v>15</v>
      </c>
    </row>
    <row r="63" spans="1:10" ht="78.75" x14ac:dyDescent="0.25">
      <c r="A63" s="35" t="str">
        <f>'Base de dados (Indicadores)'!B63</f>
        <v>Empresa</v>
      </c>
      <c r="B63" s="35" t="str">
        <f>'Base de dados (Indicadores)'!C63</f>
        <v>Quantidade</v>
      </c>
      <c r="C63" s="36" t="str">
        <f>'Base de dados (Indicadores)'!D63</f>
        <v>Captação</v>
      </c>
      <c r="D63" s="37" t="str">
        <f>'Base de dados (Indicadores)'!E63</f>
        <v>Quantidade de água captada no período</v>
      </c>
      <c r="E63" s="95" t="str">
        <f>'Base de dados (Indicadores)'!F63</f>
        <v>Quantidade total de água que entra na empresa em um dado perído (m³ por período) 
% de água captada por fonte  (superficial/subterrânea/ chuva/cia de abastecimento) em relação ao total captado no período</v>
      </c>
      <c r="F63" s="96" t="str">
        <f>'Base de dados (Indicadores)'!G63</f>
        <v>TeSE (GVces)
WWF Water Risk Filter
GRI - EN8/303-1
CDP Water W1.2a</v>
      </c>
      <c r="G63" s="38" t="str">
        <f>'Base de dados (Indicadores)'!H63</f>
        <v>Interna</v>
      </c>
      <c r="H63" s="38" t="str">
        <f>'Base de dados (Indicadores)'!I63</f>
        <v>-</v>
      </c>
      <c r="I63" s="195" t="str">
        <f>'Base de dados (Indicadores)'!J63</f>
        <v>Capacidade operacional 
Efetividade e eficiência
Indicadores de performance e riscos
Planejamento e orçamento</v>
      </c>
      <c r="J63" s="12" t="s">
        <v>14</v>
      </c>
    </row>
    <row r="64" spans="1:10" ht="63" x14ac:dyDescent="0.25">
      <c r="A64" s="35" t="str">
        <f>'Base de dados (Indicadores)'!B64</f>
        <v>Empresa</v>
      </c>
      <c r="B64" s="35" t="str">
        <f>'Base de dados (Indicadores)'!C64</f>
        <v>Quantidade</v>
      </c>
      <c r="C64" s="36" t="str">
        <f>'Base de dados (Indicadores)'!D64</f>
        <v>Externalidade</v>
      </c>
      <c r="D64" s="37" t="str">
        <f>'Base de dados (Indicadores)'!E64</f>
        <v>Quantidade de água devolvida</v>
      </c>
      <c r="E64" s="95" t="str">
        <f>'Base de dados (Indicadores)'!F64</f>
        <v xml:space="preserve">Quantidade de água retornada para a mesma bacia hidrográfica em um curto espaço de tempo (m³)
</v>
      </c>
      <c r="F64" s="96" t="str">
        <f>'Base de dados (Indicadores)'!G64</f>
        <v>GRI G4-EN22/306-1
WWF Water Risk Filter
CDP Water W1.2b</v>
      </c>
      <c r="G64" s="38" t="str">
        <f>'Base de dados (Indicadores)'!H64</f>
        <v>Interna</v>
      </c>
      <c r="H64" s="38" t="str">
        <f>'Base de dados (Indicadores)'!I64</f>
        <v>-</v>
      </c>
      <c r="I64" s="195" t="str">
        <f>'Base de dados (Indicadores)'!J64</f>
        <v>Efetividade e eficiência
Indicadores de performance e riscos
Reputação e imagem
Recursos Naturais</v>
      </c>
      <c r="J64" s="12" t="s">
        <v>13</v>
      </c>
    </row>
    <row r="65" spans="1:10" ht="78.75" x14ac:dyDescent="0.25">
      <c r="A65" s="35" t="str">
        <f>'Base de dados (Indicadores)'!B65</f>
        <v>Cadeia</v>
      </c>
      <c r="B65" s="35" t="str">
        <f>'Base de dados (Indicadores)'!C65</f>
        <v>Quantidade</v>
      </c>
      <c r="C65" s="36" t="str">
        <f>'Base de dados (Indicadores)'!D65</f>
        <v>Captação</v>
      </c>
      <c r="D65" s="37" t="str">
        <f>'Base de dados (Indicadores)'!E65</f>
        <v>Quantidade de água captada no período na cadeia</v>
      </c>
      <c r="E65" s="95" t="str">
        <f>'Base de dados (Indicadores)'!F65</f>
        <v>Quantidade de água captada em um dado perído (m³ por período) por elos da cadeia 
% de água captada por fonte na cadeia de valor (superficial/subterrânea/ chuva/cia de abastecimento) em relação ao total captado no período</v>
      </c>
      <c r="F65" s="96" t="str">
        <f>'Base de dados (Indicadores)'!G65</f>
        <v>TeSE (GVces)
WWF Water Risk Filter
GRI - EN8/303-1
CDP Water W1.2a</v>
      </c>
      <c r="G65" s="38" t="str">
        <f>'Base de dados (Indicadores)'!H65</f>
        <v>Externa</v>
      </c>
      <c r="H65" s="38" t="str">
        <f>'Base de dados (Indicadores)'!I65</f>
        <v>Fornecedores</v>
      </c>
      <c r="I65" s="195" t="str">
        <f>'Base de dados (Indicadores)'!J65</f>
        <v>Capacidade operacional 
Efetividade e eficiência
Indicadores de performance e riscos
Planejamento e orçamento</v>
      </c>
      <c r="J65" s="17" t="s">
        <v>19</v>
      </c>
    </row>
    <row r="66" spans="1:10" ht="94.5" x14ac:dyDescent="0.25">
      <c r="A66" s="35" t="str">
        <f>'Base de dados (Indicadores)'!B66</f>
        <v>Empresa</v>
      </c>
      <c r="B66" s="35" t="str">
        <f>'Base de dados (Indicadores)'!C66</f>
        <v>Quantidade</v>
      </c>
      <c r="C66" s="36" t="str">
        <f>'Base de dados (Indicadores)'!D66</f>
        <v>Captação</v>
      </c>
      <c r="D66" s="37" t="str">
        <f>'Base de dados (Indicadores)'!E66</f>
        <v>Quantidade de água indisponível no período</v>
      </c>
      <c r="E66" s="95" t="str">
        <f>'Base de dados (Indicadores)'!F66</f>
        <v>Quantidade total de água demandada pela empresa, porém não disponível em um dado período (m³ por período). 
% de água indisponível por fonte (superficial/subterrânea/ chuva/cia de abastecimento)
Limite crítico de água indisponível que inviabiliza as operações de uma dada planta/processo</v>
      </c>
      <c r="F66" s="96" t="str">
        <f>'Base de dados (Indicadores)'!G66</f>
        <v>TeSE (GVces)</v>
      </c>
      <c r="G66" s="38" t="str">
        <f>'Base de dados (Indicadores)'!H66</f>
        <v>Interna</v>
      </c>
      <c r="H66" s="38" t="str">
        <f>'Base de dados (Indicadores)'!I66</f>
        <v>-</v>
      </c>
      <c r="I66" s="195" t="str">
        <f>'Base de dados (Indicadores)'!J66</f>
        <v>Capacidade operacional 
Efetividade e eficiência
Indicadores de performance e riscos
Planejamento e orçamento</v>
      </c>
      <c r="J66" s="18" t="s">
        <v>84</v>
      </c>
    </row>
    <row r="67" spans="1:10" ht="78.75" x14ac:dyDescent="0.25">
      <c r="A67" s="35" t="str">
        <f>'Base de dados (Indicadores)'!B67</f>
        <v>Bacia</v>
      </c>
      <c r="B67" s="35" t="str">
        <f>'Base de dados (Indicadores)'!C67</f>
        <v>Quantidade</v>
      </c>
      <c r="C67" s="36" t="str">
        <f>'Base de dados (Indicadores)'!D67</f>
        <v>Externalidade</v>
      </c>
      <c r="D67" s="37" t="str">
        <f>'Base de dados (Indicadores)'!E67</f>
        <v>Quantidade de água utilizada e indisponibilizada pela empresa para outros usuários na bacia (balanço hídrico ou uso consuntivo)</v>
      </c>
      <c r="E67" s="95" t="str">
        <f>'Base de dados (Indicadores)'!F67</f>
        <v xml:space="preserve">Balanço hídrico ou uso consuntivo  (m³ ): quantidade captada - quantidade devolvida para a mesma micro bacia em um curto espaço de tempo.
</v>
      </c>
      <c r="F67" s="96" t="str">
        <f>'Base de dados (Indicadores)'!G67</f>
        <v>GEMI Local Water Tool
GRI- G4-EN9/303-2
WWF Water Risk Filter     TeSE (GVces)
CDP Water W1.2b</v>
      </c>
      <c r="G67" s="38" t="str">
        <f>'Base de dados (Indicadores)'!H67</f>
        <v>Interna</v>
      </c>
      <c r="H67" s="38" t="str">
        <f>'Base de dados (Indicadores)'!I67</f>
        <v>-</v>
      </c>
      <c r="I67" s="195" t="str">
        <f>'Base de dados (Indicadores)'!J67</f>
        <v>Efetividade e eficiência
Indicadores de performance e riscos
Reputação e imagem
Recursos Naturais</v>
      </c>
      <c r="J67" s="12" t="s">
        <v>84</v>
      </c>
    </row>
    <row r="68" spans="1:10" ht="63" x14ac:dyDescent="0.25">
      <c r="A68" s="35" t="str">
        <f>'Base de dados (Indicadores)'!B68</f>
        <v>Empresa</v>
      </c>
      <c r="B68" s="35" t="str">
        <f>'Base de dados (Indicadores)'!C68</f>
        <v>Quantidade</v>
      </c>
      <c r="C68" s="36" t="str">
        <f>'Base de dados (Indicadores)'!D68</f>
        <v>Eficiência Hídrica</v>
      </c>
      <c r="D68" s="37" t="str">
        <f>'Base de dados (Indicadores)'!E68</f>
        <v>Quantidade de água reduzida por unidade de produção/ processo/ produto</v>
      </c>
      <c r="E68" s="95" t="str">
        <f>'Base de dados (Indicadores)'!F68</f>
        <v>m³ consumidos por unidade de produção/processo/ produto em um dado período 
Evolução em relação à linha de base para um dado período</v>
      </c>
      <c r="F68" s="96" t="str">
        <f>'Base de dados (Indicadores)'!G68</f>
        <v>GRI G4-EN8/303-1
CDP W1.2c</v>
      </c>
      <c r="G68" s="38" t="str">
        <f>'Base de dados (Indicadores)'!H68</f>
        <v>Interna</v>
      </c>
      <c r="H68" s="38" t="str">
        <f>'Base de dados (Indicadores)'!I68</f>
        <v>-</v>
      </c>
      <c r="I68" s="195" t="str">
        <f>'Base de dados (Indicadores)'!J68</f>
        <v>Capacidade operacional 
Efetividade e eficiência
Indicadores de performance e riscos
Planejamento e orçamento</v>
      </c>
      <c r="J68" s="12" t="s">
        <v>77</v>
      </c>
    </row>
    <row r="69" spans="1:10" ht="189" x14ac:dyDescent="0.25">
      <c r="A69" s="35" t="str">
        <f>'Base de dados (Indicadores)'!B69</f>
        <v>Empresa</v>
      </c>
      <c r="B69" s="35" t="str">
        <f>'Base de dados (Indicadores)'!C69</f>
        <v>Quantidade</v>
      </c>
      <c r="C69" s="36" t="str">
        <f>'Base de dados (Indicadores)'!D69</f>
        <v>Conformidade</v>
      </c>
      <c r="D69" s="37" t="str">
        <f>'Base de dados (Indicadores)'!E69</f>
        <v>Planejamento e gestão de outorgas para captação de água e efluentes</v>
      </c>
      <c r="E69" s="95" t="str">
        <f>'Base de dados (Indicadores)'!F69</f>
        <v xml:space="preserve">Quantidade outorgada (m³)
Demanda futura da empresa (m³)
% da demanda hídrica da empresa a ser outorgado 
Processos protocolados
Eventos e períodos de suspensão da outorga de captação de água
Número de eventos, quantidade de água (m3) foram reduzidos/suspendidos, período sobre suspensão/redução de outorga de captação. Qualitativamente, justificar suspensões ou reduções. </v>
      </c>
      <c r="F69" s="96" t="str">
        <f>'Base de dados (Indicadores)'!G69</f>
        <v>CDP Water W1
WWF Water Risk Filter</v>
      </c>
      <c r="G69" s="38" t="str">
        <f>'Base de dados (Indicadores)'!H69</f>
        <v>Interna</v>
      </c>
      <c r="H69" s="38" t="str">
        <f>'Base de dados (Indicadores)'!I69</f>
        <v>-</v>
      </c>
      <c r="I69" s="195" t="str">
        <f>'Base de dados (Indicadores)'!J69</f>
        <v>Capacidade operacional 
Efetividade e eficiência
Aderência às regras
Contábil e financeira
Credibilidade
Disponibilidade de capital
Indicadores de performance e riscos
Integridade
Legal
Planejamento e orçamento
Recursos Naturais
Reputação e imagem</v>
      </c>
      <c r="J69" s="12"/>
    </row>
    <row r="70" spans="1:10" ht="63" x14ac:dyDescent="0.25">
      <c r="A70" s="35" t="str">
        <f>'Base de dados (Indicadores)'!B70</f>
        <v>Empresa</v>
      </c>
      <c r="B70" s="35" t="str">
        <f>'Base de dados (Indicadores)'!C70</f>
        <v>Quantidade</v>
      </c>
      <c r="C70" s="36" t="str">
        <f>'Base de dados (Indicadores)'!D70</f>
        <v>Disponibilidade hídrica</v>
      </c>
      <c r="D70" s="37" t="str">
        <f>'Base de dados (Indicadores)'!E70</f>
        <v xml:space="preserve">Total de água armazenada no local </v>
      </c>
      <c r="E70" s="95" t="str">
        <f>'Base de dados (Indicadores)'!F70</f>
        <v>m³ armazenados em cada unidade
Número de dias com interrupção de provisão de água que a quantidade armazenada é capaz de conter</v>
      </c>
      <c r="F70" s="96" t="str">
        <f>'Base de dados (Indicadores)'!G70</f>
        <v>GRI G4-EN8/303-1
WWF Water Risk Filter</v>
      </c>
      <c r="G70" s="38" t="str">
        <f>'Base de dados (Indicadores)'!H70</f>
        <v>Interna</v>
      </c>
      <c r="H70" s="38" t="str">
        <f>'Base de dados (Indicadores)'!I70</f>
        <v>-</v>
      </c>
      <c r="I70" s="195" t="str">
        <f>'Base de dados (Indicadores)'!J70</f>
        <v>Capacidade operacional 
Efetividade e eficiência
Indicadores de performance e riscos
Planejamento e orçamento</v>
      </c>
      <c r="J70" s="12" t="s">
        <v>84</v>
      </c>
    </row>
    <row r="71" spans="1:10" ht="63" x14ac:dyDescent="0.25">
      <c r="A71" s="35" t="str">
        <f>'Base de dados (Indicadores)'!B71</f>
        <v>Empresa</v>
      </c>
      <c r="B71" s="35" t="str">
        <f>'Base de dados (Indicadores)'!C71</f>
        <v>Quantidade</v>
      </c>
      <c r="C71" s="36" t="str">
        <f>'Base de dados (Indicadores)'!D71</f>
        <v>Eficiência Hídrica</v>
      </c>
      <c r="D71" s="37" t="str">
        <f>'Base de dados (Indicadores)'!E71</f>
        <v xml:space="preserve">Total de água recirculada </v>
      </c>
      <c r="E71" s="95" t="str">
        <f>'Base de dados (Indicadores)'!F71</f>
        <v>m³ recirculados em determinado período 
% recirculado em relação ao total usado</v>
      </c>
      <c r="F71" s="96" t="str">
        <f>'Base de dados (Indicadores)'!G71</f>
        <v>GRI G4-EN10/303-3</v>
      </c>
      <c r="G71" s="38" t="str">
        <f>'Base de dados (Indicadores)'!H71</f>
        <v>Interna</v>
      </c>
      <c r="H71" s="38" t="str">
        <f>'Base de dados (Indicadores)'!I71</f>
        <v>-</v>
      </c>
      <c r="I71" s="195" t="str">
        <f>'Base de dados (Indicadores)'!J71</f>
        <v>Capacidade operacional 
Efetividade e eficiência
Indicadores de performance e riscos
Planejamento e orçamento</v>
      </c>
      <c r="J71" s="12" t="s">
        <v>127</v>
      </c>
    </row>
    <row r="72" spans="1:10" ht="31.5" x14ac:dyDescent="0.25">
      <c r="A72" s="35" t="str">
        <f>'Base de dados (Indicadores)'!B72</f>
        <v>Bacia</v>
      </c>
      <c r="B72" s="35" t="str">
        <f>'Base de dados (Indicadores)'!C72</f>
        <v>Governança</v>
      </c>
      <c r="C72" s="36" t="str">
        <f>'Base de dados (Indicadores)'!D72</f>
        <v>Conflitos no uso dos recursos</v>
      </c>
      <c r="D72" s="37" t="str">
        <f>'Base de dados (Indicadores)'!E72</f>
        <v>Volume de vazão total outorgado na bacia</v>
      </c>
      <c r="E72" s="95" t="str">
        <f>'Base de dados (Indicadores)'!F72</f>
        <v>Por bacia hidrográfica ou aquífero</v>
      </c>
      <c r="F72" s="96" t="str">
        <f>'Base de dados (Indicadores)'!G72</f>
        <v>WWF Water Risk Filter</v>
      </c>
      <c r="G72" s="38" t="str">
        <f>'Base de dados (Indicadores)'!H72</f>
        <v>Externa</v>
      </c>
      <c r="H72" s="38" t="str">
        <f>'Base de dados (Indicadores)'!I72</f>
        <v>SNIRH</v>
      </c>
      <c r="I72" s="195" t="str">
        <f>'Base de dados (Indicadores)'!J72</f>
        <v>Recursos naturais</v>
      </c>
      <c r="J72" s="12" t="s">
        <v>85</v>
      </c>
    </row>
    <row r="73" spans="1:10" ht="63" x14ac:dyDescent="0.25">
      <c r="A73" s="35" t="str">
        <f>'Base de dados (Indicadores)'!B73</f>
        <v>Empresa</v>
      </c>
      <c r="B73" s="35" t="str">
        <f>'Base de dados (Indicadores)'!C73</f>
        <v>Quantidade</v>
      </c>
      <c r="C73" s="36" t="str">
        <f>'Base de dados (Indicadores)'!D73</f>
        <v>Eficiência Hídrica</v>
      </c>
      <c r="D73" s="37" t="str">
        <f>'Base de dados (Indicadores)'!E73</f>
        <v xml:space="preserve">Total de água reutilizada </v>
      </c>
      <c r="E73" s="95" t="str">
        <f>'Base de dados (Indicadores)'!F73</f>
        <v>m³ reutilizados em determinado período
% de reuso de água em relação ao total usado no período</v>
      </c>
      <c r="F73" s="96" t="str">
        <f>'Base de dados (Indicadores)'!G73</f>
        <v>GRI EN10/303-3
WWF Water Risk Filter</v>
      </c>
      <c r="G73" s="38" t="str">
        <f>'Base de dados (Indicadores)'!H73</f>
        <v>Interna</v>
      </c>
      <c r="H73" s="38" t="str">
        <f>'Base de dados (Indicadores)'!I73</f>
        <v>-</v>
      </c>
      <c r="I73" s="195" t="str">
        <f>'Base de dados (Indicadores)'!J73</f>
        <v>Capacidade operacional 
Efetividade e eficiência
Indicadores de performance e riscos
Planejamento e orçamento</v>
      </c>
      <c r="J73" s="12" t="s">
        <v>83</v>
      </c>
    </row>
    <row r="74" spans="1:10" ht="78.75" x14ac:dyDescent="0.25">
      <c r="A74" s="35" t="str">
        <f>'Base de dados (Indicadores)'!B74</f>
        <v>Empresa</v>
      </c>
      <c r="B74" s="35" t="str">
        <f>'Base de dados (Indicadores)'!C74</f>
        <v>Quantidade</v>
      </c>
      <c r="C74" s="36" t="str">
        <f>'Base de dados (Indicadores)'!D74</f>
        <v>Econômico-financeiros</v>
      </c>
      <c r="D74" s="37" t="str">
        <f>'Base de dados (Indicadores)'!E74</f>
        <v xml:space="preserve">Custo para empresa da indisponibilidade hídrica </v>
      </c>
      <c r="E74" s="95" t="str">
        <f>'Base de dados (Indicadores)'!F74</f>
        <v>Valoração do impacto financeiro por suspensão de atividades devido a falta d'água (R$ / período), R$ perda de produção/ano
Custo de reposição</v>
      </c>
      <c r="F74" s="96" t="str">
        <f>'Base de dados (Indicadores)'!G74</f>
        <v>TeSE (GVces)</v>
      </c>
      <c r="G74" s="38" t="str">
        <f>'Base de dados (Indicadores)'!H74</f>
        <v>Interna</v>
      </c>
      <c r="H74" s="38" t="str">
        <f>'Base de dados (Indicadores)'!I74</f>
        <v>-</v>
      </c>
      <c r="I74" s="195" t="str">
        <f>'Base de dados (Indicadores)'!J74</f>
        <v xml:space="preserve">Capacidade operacional 
Contábil e financeira
Indicadores de performance e riscos
Planejamento e orçamento
</v>
      </c>
      <c r="J74" s="26" t="s">
        <v>86</v>
      </c>
    </row>
    <row r="75" spans="1:10" ht="63" x14ac:dyDescent="0.25">
      <c r="A75" s="35" t="str">
        <f>'Base de dados (Indicadores)'!B75</f>
        <v>Bacia</v>
      </c>
      <c r="B75" s="35" t="str">
        <f>'Base de dados (Indicadores)'!C75</f>
        <v>Quantidade</v>
      </c>
      <c r="C75" s="36" t="str">
        <f>'Base de dados (Indicadores)'!D75</f>
        <v>Saúde e Saneamento</v>
      </c>
      <c r="D75" s="37" t="str">
        <f>'Base de dados (Indicadores)'!E75</f>
        <v>Vulnerabilidade do ecossistema aquático</v>
      </c>
      <c r="E75" s="95" t="str">
        <f>'Base de dados (Indicadores)'!F75</f>
        <v xml:space="preserve">Pode ser um indicador composto calculado a partir de métricas de disponibilidade e à qualidade hidrica, por exemplo: alterações e eventos climáticos (atuais e futuros), crescimento populacional, etc. </v>
      </c>
      <c r="F75" s="96" t="str">
        <f>'Base de dados (Indicadores)'!G75</f>
        <v>WWF Water risk filter</v>
      </c>
      <c r="G75" s="38" t="str">
        <f>'Base de dados (Indicadores)'!H75</f>
        <v>Externa</v>
      </c>
      <c r="H75" s="38" t="str">
        <f>'Base de dados (Indicadores)'!I75</f>
        <v>-</v>
      </c>
      <c r="I75" s="195" t="str">
        <f>'Base de dados (Indicadores)'!J75</f>
        <v>Capacidade operacional 
Efetividade e eficiência
Recursos Naturais</v>
      </c>
      <c r="J75" s="12" t="s">
        <v>76</v>
      </c>
    </row>
    <row r="76" spans="1:10" ht="126" x14ac:dyDescent="0.25">
      <c r="A76" s="35" t="str">
        <f>'Base de dados (Indicadores)'!B76</f>
        <v>Bacia</v>
      </c>
      <c r="B76" s="35" t="str">
        <f>'Base de dados (Indicadores)'!C76</f>
        <v>Qualidade</v>
      </c>
      <c r="C76" s="36" t="str">
        <f>'Base de dados (Indicadores)'!D76</f>
        <v>Saúde e Saneamento</v>
      </c>
      <c r="D76" s="37" t="str">
        <f>'Base de dados (Indicadores)'!E76</f>
        <v>Vulnerabilidade do ecossistema aquático</v>
      </c>
      <c r="E76" s="95" t="str">
        <f>'Base de dados (Indicadores)'!F76</f>
        <v xml:space="preserve">Pode ser um indicador composto calculado a partir de indicadores que medem impactos à disponibilidade e à qualidade hidrica: alterações e eventos climáticos (atuais e futuros), crescimento populacional, crescimento economico, etc. </v>
      </c>
      <c r="F76" s="96" t="str">
        <f>'Base de dados (Indicadores)'!G76</f>
        <v>WWF Water risk filter</v>
      </c>
      <c r="G76" s="38" t="str">
        <f>'Base de dados (Indicadores)'!H76</f>
        <v>Externa</v>
      </c>
      <c r="H76" s="38" t="str">
        <f>'Base de dados (Indicadores)'!I76</f>
        <v>Estudos específicos</v>
      </c>
      <c r="I76" s="195" t="str">
        <f>'Base de dados (Indicadores)'!J76</f>
        <v>Capacidade operacional 
Concorrência e mercado
Efetividade e eficiência
Indicadores de performance e riscos
Planejamento e orçamento
Recursos Naturais
Reputação e imagem
Saúde e segurança</v>
      </c>
      <c r="J76" s="18" t="s">
        <v>78</v>
      </c>
    </row>
    <row r="77" spans="1:10" ht="126" x14ac:dyDescent="0.25">
      <c r="A77" s="35" t="str">
        <f>'Base de dados (Indicadores)'!B77</f>
        <v>Bacia</v>
      </c>
      <c r="B77" s="35" t="str">
        <f>'Base de dados (Indicadores)'!C77</f>
        <v>Quantidade</v>
      </c>
      <c r="C77" s="36" t="str">
        <f>'Base de dados (Indicadores)'!D77</f>
        <v>Disponibilidade hídrica</v>
      </c>
      <c r="D77" s="37" t="str">
        <f>'Base de dados (Indicadores)'!E77</f>
        <v>Disponibilidade hídrica da bacia</v>
      </c>
      <c r="E77" s="95" t="str">
        <f>'Base de dados (Indicadores)'!F77</f>
        <v xml:space="preserve">Relação entre quantidade de água disponível (m³) e demanda de recursos hídricos na bacia (m³)
Disponibilidade em relação à vazão de referência (cap.a fio) e/ou ao volume de regularização (reservatórios)
Variação sazonal (por período) 
Período crítico (mês de inicio e fim)
</v>
      </c>
      <c r="F77" s="96" t="str">
        <f>'Base de dados (Indicadores)'!G77</f>
        <v>WWF Water Risk Filter</v>
      </c>
      <c r="G77" s="38" t="str">
        <f>'Base de dados (Indicadores)'!H77</f>
        <v>Externa</v>
      </c>
      <c r="H77" s="38" t="str">
        <f>'Base de dados (Indicadores)'!I77</f>
        <v>SNIRH (disponibilidade hídrica)</v>
      </c>
      <c r="I77" s="195" t="str">
        <f>'Base de dados (Indicadores)'!J77</f>
        <v>Indicadores de performance e riscos
Planejamento e orçamento</v>
      </c>
      <c r="J77" s="12" t="s">
        <v>76</v>
      </c>
    </row>
    <row r="78" spans="1:10" ht="126" x14ac:dyDescent="0.25">
      <c r="A78" s="35" t="str">
        <f>'Base de dados (Indicadores)'!B78</f>
        <v>Empresa</v>
      </c>
      <c r="B78" s="35" t="str">
        <f>'Base de dados (Indicadores)'!C78</f>
        <v>Quantidade</v>
      </c>
      <c r="C78" s="36" t="str">
        <f>'Base de dados (Indicadores)'!D78</f>
        <v>Econômico-financeiros</v>
      </c>
      <c r="D78" s="37" t="str">
        <f>'Base de dados (Indicadores)'!E78</f>
        <v xml:space="preserve">Economia devido à redução de consumo </v>
      </c>
      <c r="E78" s="95" t="str">
        <f>'Base de dados (Indicadores)'!F78</f>
        <v>Gastos evitados (R$) com a redução de captação de água (bruto ou por produto)</v>
      </c>
      <c r="F78" s="96" t="str">
        <f>'Base de dados (Indicadores)'!G78</f>
        <v>CDP W4.1a, 
Consulta empresas</v>
      </c>
      <c r="G78" s="38" t="str">
        <f>'Base de dados (Indicadores)'!H78</f>
        <v>Interna</v>
      </c>
      <c r="H78" s="38" t="str">
        <f>'Base de dados (Indicadores)'!I78</f>
        <v>-</v>
      </c>
      <c r="I78" s="195" t="str">
        <f>'Base de dados (Indicadores)'!J78</f>
        <v>Comunicação e divulgação
Concorrência e mercado
Conduta ética
Disponibilidade de capital
Investimentos e projetos
Planejamento e orçamento
Recursos Naturais
Reputação e imagem</v>
      </c>
      <c r="J78" s="32"/>
    </row>
    <row r="79" spans="1:10" ht="173.25" x14ac:dyDescent="0.25">
      <c r="A79" s="35" t="str">
        <f>'Base de dados (Indicadores)'!B79</f>
        <v>Empresa</v>
      </c>
      <c r="B79" s="35" t="str">
        <f>'Base de dados (Indicadores)'!C79</f>
        <v>Qualidade</v>
      </c>
      <c r="C79" s="36" t="str">
        <f>'Base de dados (Indicadores)'!D79</f>
        <v>Econômico-financeiros</v>
      </c>
      <c r="D79" s="37" t="str">
        <f>'Base de dados (Indicadores)'!E79</f>
        <v>Investimentos em ações para a conservação da bacia hidrográfica</v>
      </c>
      <c r="E79" s="95" t="str">
        <f>'Base de dados (Indicadores)'!F79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F79" s="96" t="str">
        <f>'Base de dados (Indicadores)'!G79</f>
        <v>GRI G4-EN31/103
ISE AMB-A 16</v>
      </c>
      <c r="G79" s="38" t="str">
        <f>'Base de dados (Indicadores)'!H79</f>
        <v>Interna</v>
      </c>
      <c r="H79" s="38" t="str">
        <f>'Base de dados (Indicadores)'!I79</f>
        <v>-</v>
      </c>
      <c r="I79" s="195" t="str">
        <f>'Base de dados (Indicadores)'!J79</f>
        <v>Comunicação e divulgação
Concorrência e mercado
Conduta ética
Credibilidade
Disponibilidade de capital
Investimentos e projetos
Obrigação contratual
Planejamento e orçamento
Recursos Naturais
Reputação e imagem
Satisfação do cliente</v>
      </c>
      <c r="J79" s="16" t="s">
        <v>93</v>
      </c>
    </row>
    <row r="80" spans="1:10" ht="157.5" x14ac:dyDescent="0.25">
      <c r="A80" s="35" t="str">
        <f>'Base de dados (Indicadores)'!B80</f>
        <v>Empresa</v>
      </c>
      <c r="B80" s="35" t="str">
        <f>'Base de dados (Indicadores)'!C80</f>
        <v>Quantidade</v>
      </c>
      <c r="C80" s="36" t="str">
        <f>'Base de dados (Indicadores)'!D80</f>
        <v>Econômico-financeiros</v>
      </c>
      <c r="D80" s="37" t="str">
        <f>'Base de dados (Indicadores)'!E80</f>
        <v>Investimentos em ações para a conservação da bacia hidrográfica</v>
      </c>
      <c r="E80" s="95" t="str">
        <f>'Base de dados (Indicadores)'!F80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F80" s="96" t="str">
        <f>'Base de dados (Indicadores)'!G80</f>
        <v>GRI G4-EN31/103
ISE AMB-A 16</v>
      </c>
      <c r="G80" s="38" t="str">
        <f>'Base de dados (Indicadores)'!H80</f>
        <v>Interna</v>
      </c>
      <c r="H80" s="38" t="str">
        <f>'Base de dados (Indicadores)'!I80</f>
        <v>-</v>
      </c>
      <c r="I80" s="195" t="str">
        <f>'Base de dados (Indicadores)'!J80</f>
        <v>Comunicação e divulgação
Concorrência e mercado
Conduta ética
Credibilidade
Disponibilidade de capital
Investimentos e projetos
Obrigação contratual
Planejamento e orçamento
Recursos Naturais
Reputação e imagem</v>
      </c>
    </row>
    <row r="81" spans="1:9" ht="94.5" x14ac:dyDescent="0.25">
      <c r="A81" s="40" t="str">
        <f>'Base de dados (Indicadores)'!B81</f>
        <v>Empresa</v>
      </c>
      <c r="B81" s="40" t="str">
        <f>'Base de dados (Indicadores)'!C81</f>
        <v>Qualidade</v>
      </c>
      <c r="C81" s="43" t="str">
        <f>'Base de dados (Indicadores)'!D81</f>
        <v>Conformidade</v>
      </c>
      <c r="D81" s="9" t="str">
        <f>'Base de dados (Indicadores)'!E81</f>
        <v>Compliance com a outorga para qualidade lançamento de efluentes</v>
      </c>
      <c r="E81" s="8" t="str">
        <f>'Base de dados (Indicadores)'!F81</f>
        <v xml:space="preserve">Atendimento em qualidade de efluente total lançado no período 
Número de ocorrências de não atendimento relativo à outorga de lançamento de efluentes em determinado período.  </v>
      </c>
      <c r="F81" s="96" t="str">
        <f>'Base de dados (Indicadores)'!G81</f>
        <v>WWF Water Risk Filter
Órgãos ambientais (resolução CONAMA)</v>
      </c>
      <c r="G81" s="38" t="str">
        <f>'Base de dados (Indicadores)'!H81</f>
        <v>Interna</v>
      </c>
      <c r="H81" s="38" t="str">
        <f>'Base de dados (Indicadores)'!I81</f>
        <v>-</v>
      </c>
      <c r="I81" s="195" t="str">
        <f>'Base de dados (Indicadores)'!J81</f>
        <v>Aderência às regras
Conduta ética
Credibilidade
Obrigação contratual
Planejamento e orçamento
Reputação e imagem</v>
      </c>
    </row>
  </sheetData>
  <autoFilter ref="A3:I81">
    <sortState ref="A4:I81">
      <sortCondition ref="D1:D79"/>
    </sortState>
  </autoFilter>
  <mergeCells count="2">
    <mergeCell ref="D1:E1"/>
    <mergeCell ref="G2:H2"/>
  </mergeCells>
  <pageMargins left="0.7" right="0.7" top="0.75" bottom="0.75" header="0.3" footer="0.3"/>
  <pageSetup paperSize="9" scale="35" fitToHeight="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B4:F33"/>
  <sheetViews>
    <sheetView showGridLines="0" showRowColHeaders="0" workbookViewId="0"/>
  </sheetViews>
  <sheetFormatPr defaultColWidth="11.42578125" defaultRowHeight="15" x14ac:dyDescent="0.25"/>
  <cols>
    <col min="1" max="1" width="1.5703125" customWidth="1"/>
    <col min="2" max="2" width="16.28515625" style="119" customWidth="1"/>
    <col min="3" max="3" width="75.42578125" customWidth="1"/>
    <col min="4" max="4" width="35.42578125" customWidth="1"/>
    <col min="6" max="6" width="28.140625" customWidth="1"/>
  </cols>
  <sheetData>
    <row r="4" spans="2:6" ht="21.75" thickBot="1" x14ac:dyDescent="0.4">
      <c r="B4" s="297"/>
      <c r="C4" s="297"/>
      <c r="D4" s="297"/>
    </row>
    <row r="5" spans="2:6" x14ac:dyDescent="0.25">
      <c r="B5" s="235" t="s">
        <v>90</v>
      </c>
      <c r="C5" s="236" t="s">
        <v>89</v>
      </c>
      <c r="D5" s="236" t="s">
        <v>113</v>
      </c>
      <c r="E5" s="237" t="s">
        <v>347</v>
      </c>
    </row>
    <row r="6" spans="2:6" ht="120" x14ac:dyDescent="0.25">
      <c r="B6" s="179" t="s">
        <v>410</v>
      </c>
      <c r="C6" s="120" t="s">
        <v>667</v>
      </c>
      <c r="D6" s="93" t="s">
        <v>666</v>
      </c>
      <c r="E6" s="239" t="s">
        <v>668</v>
      </c>
    </row>
    <row r="7" spans="2:6" ht="45" x14ac:dyDescent="0.25">
      <c r="B7" s="180" t="s">
        <v>421</v>
      </c>
      <c r="C7" s="122" t="s">
        <v>477</v>
      </c>
      <c r="D7" s="93" t="s">
        <v>666</v>
      </c>
      <c r="E7" s="239" t="s">
        <v>668</v>
      </c>
      <c r="F7" s="2"/>
    </row>
    <row r="8" spans="2:6" ht="60" x14ac:dyDescent="0.25">
      <c r="B8" s="179" t="s">
        <v>411</v>
      </c>
      <c r="C8" s="122" t="s">
        <v>478</v>
      </c>
      <c r="D8" s="240" t="s">
        <v>662</v>
      </c>
      <c r="E8" s="239" t="s">
        <v>663</v>
      </c>
      <c r="F8" s="2"/>
    </row>
    <row r="9" spans="2:6" ht="120" x14ac:dyDescent="0.25">
      <c r="B9" s="181" t="s">
        <v>611</v>
      </c>
      <c r="C9" s="120" t="s">
        <v>479</v>
      </c>
      <c r="D9" s="93" t="s">
        <v>665</v>
      </c>
      <c r="E9" s="239" t="s">
        <v>664</v>
      </c>
    </row>
    <row r="10" spans="2:6" ht="120" x14ac:dyDescent="0.25">
      <c r="B10" s="181" t="s">
        <v>612</v>
      </c>
      <c r="C10" s="120" t="s">
        <v>480</v>
      </c>
      <c r="D10" s="93" t="s">
        <v>665</v>
      </c>
      <c r="E10" s="239" t="s">
        <v>664</v>
      </c>
    </row>
    <row r="11" spans="2:6" ht="45" x14ac:dyDescent="0.25">
      <c r="B11" s="180" t="s">
        <v>613</v>
      </c>
      <c r="C11" s="122" t="s">
        <v>412</v>
      </c>
      <c r="D11" s="115" t="s">
        <v>669</v>
      </c>
      <c r="E11" s="239" t="s">
        <v>62</v>
      </c>
    </row>
    <row r="12" spans="2:6" ht="75" x14ac:dyDescent="0.25">
      <c r="B12" s="253" t="s">
        <v>614</v>
      </c>
      <c r="C12" s="254" t="s">
        <v>609</v>
      </c>
      <c r="D12" s="256" t="s">
        <v>782</v>
      </c>
      <c r="E12" s="239" t="s">
        <v>781</v>
      </c>
    </row>
    <row r="13" spans="2:6" ht="285" x14ac:dyDescent="0.25">
      <c r="B13" s="179" t="s">
        <v>414</v>
      </c>
      <c r="C13" s="120" t="s">
        <v>413</v>
      </c>
      <c r="D13" s="93" t="s">
        <v>665</v>
      </c>
      <c r="E13" s="239" t="s">
        <v>664</v>
      </c>
    </row>
    <row r="14" spans="2:6" ht="120" x14ac:dyDescent="0.25">
      <c r="B14" s="181" t="s">
        <v>483</v>
      </c>
      <c r="C14" s="120" t="s">
        <v>481</v>
      </c>
      <c r="D14" s="93" t="s">
        <v>665</v>
      </c>
      <c r="E14" s="239" t="s">
        <v>664</v>
      </c>
    </row>
    <row r="15" spans="2:6" ht="120" x14ac:dyDescent="0.25">
      <c r="B15" s="181" t="s">
        <v>482</v>
      </c>
      <c r="C15" s="120" t="s">
        <v>484</v>
      </c>
      <c r="D15" s="93" t="s">
        <v>665</v>
      </c>
      <c r="E15" s="239" t="s">
        <v>664</v>
      </c>
    </row>
    <row r="16" spans="2:6" ht="135" x14ac:dyDescent="0.25">
      <c r="B16" s="179" t="s">
        <v>409</v>
      </c>
      <c r="C16" s="120" t="s">
        <v>485</v>
      </c>
      <c r="D16" s="93" t="s">
        <v>666</v>
      </c>
      <c r="E16" s="239" t="s">
        <v>668</v>
      </c>
    </row>
    <row r="17" spans="2:5" ht="45" hidden="1" x14ac:dyDescent="0.25">
      <c r="B17" s="182" t="s">
        <v>356</v>
      </c>
      <c r="C17" s="120" t="s">
        <v>486</v>
      </c>
      <c r="D17" s="234"/>
      <c r="E17" s="238"/>
    </row>
    <row r="18" spans="2:5" ht="120" x14ac:dyDescent="0.25">
      <c r="B18" s="181" t="s">
        <v>615</v>
      </c>
      <c r="C18" s="120" t="s">
        <v>415</v>
      </c>
      <c r="D18" s="93" t="s">
        <v>665</v>
      </c>
      <c r="E18" s="239" t="s">
        <v>664</v>
      </c>
    </row>
    <row r="19" spans="2:5" ht="135" x14ac:dyDescent="0.25">
      <c r="B19" s="179" t="s">
        <v>416</v>
      </c>
      <c r="C19" s="120" t="s">
        <v>417</v>
      </c>
      <c r="D19" s="93" t="s">
        <v>665</v>
      </c>
      <c r="E19" s="239" t="s">
        <v>664</v>
      </c>
    </row>
    <row r="20" spans="2:5" ht="120" x14ac:dyDescent="0.25">
      <c r="B20" s="179" t="s">
        <v>357</v>
      </c>
      <c r="C20" s="121" t="s">
        <v>418</v>
      </c>
      <c r="D20" s="93" t="s">
        <v>665</v>
      </c>
      <c r="E20" s="239" t="s">
        <v>664</v>
      </c>
    </row>
    <row r="21" spans="2:5" ht="301.5" customHeight="1" x14ac:dyDescent="0.25">
      <c r="B21" s="180" t="s">
        <v>358</v>
      </c>
      <c r="C21" s="120" t="s">
        <v>487</v>
      </c>
      <c r="D21" s="115" t="s">
        <v>669</v>
      </c>
      <c r="E21" s="239" t="s">
        <v>62</v>
      </c>
    </row>
    <row r="22" spans="2:5" ht="129.75" customHeight="1" x14ac:dyDescent="0.25">
      <c r="B22" s="253" t="s">
        <v>608</v>
      </c>
      <c r="C22" s="121" t="s">
        <v>610</v>
      </c>
      <c r="D22" s="255" t="s">
        <v>783</v>
      </c>
      <c r="E22" s="241" t="s">
        <v>670</v>
      </c>
    </row>
    <row r="23" spans="2:5" ht="120" x14ac:dyDescent="0.25">
      <c r="B23" s="180" t="s">
        <v>488</v>
      </c>
      <c r="C23" s="120" t="s">
        <v>489</v>
      </c>
      <c r="D23" s="93" t="s">
        <v>665</v>
      </c>
      <c r="E23" s="239" t="s">
        <v>664</v>
      </c>
    </row>
    <row r="24" spans="2:5" ht="165" x14ac:dyDescent="0.25">
      <c r="B24" s="179" t="s">
        <v>406</v>
      </c>
      <c r="C24" s="120" t="s">
        <v>490</v>
      </c>
      <c r="D24" s="93" t="s">
        <v>666</v>
      </c>
      <c r="E24" s="239" t="s">
        <v>668</v>
      </c>
    </row>
    <row r="25" spans="2:5" ht="60" x14ac:dyDescent="0.25">
      <c r="B25" s="180" t="s">
        <v>407</v>
      </c>
      <c r="C25" s="120" t="s">
        <v>784</v>
      </c>
      <c r="D25" s="93" t="s">
        <v>666</v>
      </c>
      <c r="E25" s="239" t="s">
        <v>668</v>
      </c>
    </row>
    <row r="26" spans="2:5" ht="150" x14ac:dyDescent="0.25">
      <c r="B26" s="179" t="s">
        <v>408</v>
      </c>
      <c r="C26" s="120" t="s">
        <v>491</v>
      </c>
      <c r="D26" s="93" t="s">
        <v>666</v>
      </c>
      <c r="E26" s="239" t="s">
        <v>668</v>
      </c>
    </row>
    <row r="27" spans="2:5" ht="75" x14ac:dyDescent="0.25">
      <c r="B27" s="179" t="s">
        <v>405</v>
      </c>
      <c r="C27" s="120" t="s">
        <v>492</v>
      </c>
      <c r="D27" s="93" t="s">
        <v>666</v>
      </c>
      <c r="E27" s="239" t="s">
        <v>668</v>
      </c>
    </row>
    <row r="28" spans="2:5" ht="120" x14ac:dyDescent="0.25">
      <c r="B28" s="180" t="s">
        <v>419</v>
      </c>
      <c r="C28" s="120" t="s">
        <v>493</v>
      </c>
      <c r="D28" s="93" t="s">
        <v>665</v>
      </c>
      <c r="E28" s="239" t="s">
        <v>664</v>
      </c>
    </row>
    <row r="29" spans="2:5" ht="120" x14ac:dyDescent="0.25">
      <c r="B29" s="257" t="s">
        <v>401</v>
      </c>
      <c r="C29" s="122" t="s">
        <v>494</v>
      </c>
      <c r="D29" s="93" t="s">
        <v>666</v>
      </c>
      <c r="E29" s="239" t="s">
        <v>668</v>
      </c>
    </row>
    <row r="30" spans="2:5" ht="45" x14ac:dyDescent="0.25">
      <c r="B30" s="179" t="s">
        <v>404</v>
      </c>
      <c r="C30" s="120" t="s">
        <v>785</v>
      </c>
      <c r="D30" s="93" t="s">
        <v>666</v>
      </c>
      <c r="E30" s="239" t="s">
        <v>668</v>
      </c>
    </row>
    <row r="31" spans="2:5" ht="120" x14ac:dyDescent="0.25">
      <c r="B31" s="180" t="s">
        <v>359</v>
      </c>
      <c r="C31" s="120" t="s">
        <v>88</v>
      </c>
      <c r="D31" s="93" t="s">
        <v>665</v>
      </c>
      <c r="E31" s="239" t="s">
        <v>664</v>
      </c>
    </row>
    <row r="32" spans="2:5" ht="30" x14ac:dyDescent="0.25">
      <c r="B32" s="179" t="s">
        <v>403</v>
      </c>
      <c r="C32" s="120" t="s">
        <v>786</v>
      </c>
      <c r="D32" s="93" t="s">
        <v>666</v>
      </c>
      <c r="E32" s="239" t="s">
        <v>668</v>
      </c>
    </row>
    <row r="33" spans="2:5" ht="45.75" thickBot="1" x14ac:dyDescent="0.3">
      <c r="B33" s="183" t="s">
        <v>402</v>
      </c>
      <c r="C33" s="184" t="s">
        <v>787</v>
      </c>
      <c r="D33" s="108" t="s">
        <v>666</v>
      </c>
      <c r="E33" s="242" t="s">
        <v>668</v>
      </c>
    </row>
  </sheetData>
  <sortState ref="B7:D33">
    <sortCondition ref="B33"/>
  </sortState>
  <mergeCells count="1">
    <mergeCell ref="B4:D4"/>
  </mergeCells>
  <hyperlinks>
    <hyperlink ref="E8" r:id="rId1"/>
    <hyperlink ref="E9" r:id="rId2"/>
    <hyperlink ref="E10" r:id="rId3"/>
    <hyperlink ref="E13" r:id="rId4"/>
    <hyperlink ref="E14" r:id="rId5"/>
    <hyperlink ref="E18" r:id="rId6"/>
    <hyperlink ref="E19" r:id="rId7"/>
    <hyperlink ref="E20" r:id="rId8"/>
    <hyperlink ref="E23" r:id="rId9"/>
    <hyperlink ref="E28" r:id="rId10"/>
    <hyperlink ref="E31" r:id="rId11"/>
    <hyperlink ref="E6" r:id="rId12" display="GRI (2016)"/>
    <hyperlink ref="E7" r:id="rId13" display="GRI (2016)"/>
    <hyperlink ref="E16" r:id="rId14" display="GRI (2016)"/>
    <hyperlink ref="E24" r:id="rId15" display="GRI (2016)"/>
    <hyperlink ref="E25" r:id="rId16" display="GRI (2016)"/>
    <hyperlink ref="E26" r:id="rId17" display="GRI (2016)"/>
    <hyperlink ref="E27" r:id="rId18" display="GRI (2016)"/>
    <hyperlink ref="E29" r:id="rId19" display="GRI (2016)"/>
    <hyperlink ref="E30" r:id="rId20" display="GRI (2016)"/>
    <hyperlink ref="E33" r:id="rId21" display="GRI (2016)"/>
    <hyperlink ref="E32" r:id="rId22" display="GRI (2016)"/>
    <hyperlink ref="E11" r:id="rId23"/>
    <hyperlink ref="E21" r:id="rId24"/>
    <hyperlink ref="E15" r:id="rId25"/>
    <hyperlink ref="E22" r:id="rId26"/>
    <hyperlink ref="E12" r:id="rId27"/>
  </hyperlinks>
  <pageMargins left="0.7" right="0.7" top="0.75" bottom="0.75" header="0.3" footer="0.3"/>
  <pageSetup orientation="portrait" r:id="rId28"/>
  <drawing r:id="rId29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/>
  </sheetViews>
  <sheetFormatPr defaultRowHeight="15" x14ac:dyDescent="0.25"/>
  <cols>
    <col min="2" max="2" width="27.85546875" customWidth="1"/>
    <col min="3" max="3" width="15.140625" bestFit="1" customWidth="1"/>
  </cols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/>
  </sheetViews>
  <sheetFormatPr defaultRowHeight="15" x14ac:dyDescent="0.25"/>
  <cols>
    <col min="2" max="2" width="27.85546875" customWidth="1"/>
    <col min="3" max="3" width="15.140625" bestFit="1" customWidth="1"/>
  </cols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/>
  <dimension ref="B3:E25"/>
  <sheetViews>
    <sheetView showGridLines="0" showRowColHeaders="0" workbookViewId="0"/>
  </sheetViews>
  <sheetFormatPr defaultColWidth="11.42578125" defaultRowHeight="15" x14ac:dyDescent="0.25"/>
  <cols>
    <col min="1" max="1" width="3.42578125" customWidth="1"/>
    <col min="2" max="2" width="67.85546875" customWidth="1"/>
    <col min="3" max="3" width="54.42578125" customWidth="1"/>
  </cols>
  <sheetData>
    <row r="3" spans="2:5" ht="17.25" customHeight="1" thickBot="1" x14ac:dyDescent="0.3">
      <c r="B3" s="123"/>
    </row>
    <row r="4" spans="2:5" x14ac:dyDescent="0.25">
      <c r="B4" s="178" t="s">
        <v>346</v>
      </c>
      <c r="C4" s="178" t="s">
        <v>347</v>
      </c>
    </row>
    <row r="5" spans="2:5" ht="45" x14ac:dyDescent="0.25">
      <c r="B5" s="93" t="s">
        <v>374</v>
      </c>
      <c r="C5" s="94" t="s">
        <v>348</v>
      </c>
    </row>
    <row r="6" spans="2:5" ht="45" x14ac:dyDescent="0.25">
      <c r="B6" s="93" t="s">
        <v>375</v>
      </c>
      <c r="C6" s="94" t="s">
        <v>349</v>
      </c>
    </row>
    <row r="7" spans="2:5" ht="45" x14ac:dyDescent="0.25">
      <c r="B7" s="93" t="s">
        <v>376</v>
      </c>
      <c r="C7" s="94" t="s">
        <v>350</v>
      </c>
      <c r="E7" s="2"/>
    </row>
    <row r="8" spans="2:5" ht="60" x14ac:dyDescent="0.25">
      <c r="B8" s="93" t="s">
        <v>378</v>
      </c>
      <c r="C8" s="94" t="s">
        <v>351</v>
      </c>
    </row>
    <row r="9" spans="2:5" ht="30" x14ac:dyDescent="0.25">
      <c r="B9" s="115" t="s">
        <v>353</v>
      </c>
      <c r="C9" s="94" t="s">
        <v>352</v>
      </c>
    </row>
    <row r="10" spans="2:5" ht="30" x14ac:dyDescent="0.25">
      <c r="B10" s="115" t="s">
        <v>380</v>
      </c>
      <c r="C10" s="93" t="s">
        <v>379</v>
      </c>
    </row>
    <row r="11" spans="2:5" ht="31.5" customHeight="1" x14ac:dyDescent="0.25">
      <c r="B11" s="93" t="s">
        <v>495</v>
      </c>
      <c r="C11" s="94" t="s">
        <v>381</v>
      </c>
    </row>
    <row r="12" spans="2:5" x14ac:dyDescent="0.25">
      <c r="B12" s="93" t="s">
        <v>580</v>
      </c>
      <c r="C12" s="94" t="s">
        <v>579</v>
      </c>
    </row>
    <row r="13" spans="2:5" ht="60" x14ac:dyDescent="0.25">
      <c r="B13" s="93" t="s">
        <v>383</v>
      </c>
      <c r="C13" s="94" t="s">
        <v>382</v>
      </c>
    </row>
    <row r="14" spans="2:5" x14ac:dyDescent="0.25">
      <c r="B14" s="115" t="s">
        <v>343</v>
      </c>
      <c r="C14" s="93"/>
    </row>
    <row r="15" spans="2:5" ht="30" x14ac:dyDescent="0.25">
      <c r="B15" s="115" t="s">
        <v>344</v>
      </c>
      <c r="C15" s="93" t="s">
        <v>384</v>
      </c>
    </row>
    <row r="16" spans="2:5" ht="30" x14ac:dyDescent="0.25">
      <c r="B16" s="93" t="s">
        <v>377</v>
      </c>
      <c r="C16" s="94" t="s">
        <v>354</v>
      </c>
    </row>
    <row r="17" spans="2:3" x14ac:dyDescent="0.25">
      <c r="B17" s="115" t="s">
        <v>345</v>
      </c>
      <c r="C17" s="94" t="s">
        <v>385</v>
      </c>
    </row>
    <row r="18" spans="2:3" ht="30" x14ac:dyDescent="0.25">
      <c r="B18" s="93" t="s">
        <v>386</v>
      </c>
      <c r="C18" s="94" t="s">
        <v>355</v>
      </c>
    </row>
    <row r="19" spans="2:3" x14ac:dyDescent="0.25">
      <c r="B19" s="93" t="s">
        <v>34</v>
      </c>
      <c r="C19" s="93" t="s">
        <v>387</v>
      </c>
    </row>
    <row r="20" spans="2:3" x14ac:dyDescent="0.25">
      <c r="B20" s="93" t="s">
        <v>35</v>
      </c>
      <c r="C20" s="93" t="s">
        <v>394</v>
      </c>
    </row>
    <row r="21" spans="2:3" x14ac:dyDescent="0.25">
      <c r="B21" s="93" t="s">
        <v>37</v>
      </c>
      <c r="C21" s="93" t="s">
        <v>388</v>
      </c>
    </row>
    <row r="22" spans="2:3" ht="45" x14ac:dyDescent="0.25">
      <c r="B22" s="93" t="s">
        <v>62</v>
      </c>
      <c r="C22" s="93" t="s">
        <v>393</v>
      </c>
    </row>
    <row r="23" spans="2:3" ht="30" x14ac:dyDescent="0.25">
      <c r="B23" s="93" t="s">
        <v>392</v>
      </c>
      <c r="C23" s="94" t="s">
        <v>389</v>
      </c>
    </row>
    <row r="24" spans="2:3" ht="30" x14ac:dyDescent="0.25">
      <c r="B24" s="93" t="s">
        <v>391</v>
      </c>
      <c r="C24" s="116" t="s">
        <v>390</v>
      </c>
    </row>
    <row r="25" spans="2:3" x14ac:dyDescent="0.25">
      <c r="B25" s="7"/>
    </row>
  </sheetData>
  <hyperlinks>
    <hyperlink ref="C5" r:id="rId1"/>
    <hyperlink ref="C6" r:id="rId2"/>
    <hyperlink ref="C7" r:id="rId3"/>
    <hyperlink ref="C8" r:id="rId4"/>
    <hyperlink ref="C9" r:id="rId5"/>
    <hyperlink ref="C16" r:id="rId6"/>
    <hyperlink ref="C18" r:id="rId7"/>
    <hyperlink ref="C23" r:id="rId8"/>
    <hyperlink ref="C24" r:id="rId9"/>
    <hyperlink ref="C11" r:id="rId10"/>
    <hyperlink ref="C12" r:id="rId11"/>
  </hyperlinks>
  <pageMargins left="0.7" right="0.7" top="0.75" bottom="0.75" header="0.3" footer="0.3"/>
  <pageSetup paperSize="9" orientation="portrait" r:id="rId12"/>
  <drawing r:id="rId1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F97"/>
  <sheetViews>
    <sheetView showGridLines="0" showRowColHeaders="0" zoomScaleNormal="100" workbookViewId="0">
      <selection activeCell="A55" sqref="A55"/>
    </sheetView>
  </sheetViews>
  <sheetFormatPr defaultRowHeight="15" x14ac:dyDescent="0.25"/>
  <cols>
    <col min="1" max="1" width="1.7109375" style="112" customWidth="1"/>
    <col min="2" max="4" width="49.7109375" customWidth="1"/>
    <col min="5" max="5" width="43.140625" customWidth="1"/>
    <col min="6" max="6" width="31.7109375" customWidth="1"/>
    <col min="7" max="9" width="30.5703125" customWidth="1"/>
  </cols>
  <sheetData>
    <row r="5" spans="1:6" ht="10.5" customHeight="1" x14ac:dyDescent="0.25"/>
    <row r="6" spans="1:6" ht="18.75" x14ac:dyDescent="0.3">
      <c r="B6" s="298" t="s">
        <v>398</v>
      </c>
      <c r="C6" s="298"/>
      <c r="D6" s="298"/>
    </row>
    <row r="7" spans="1:6" ht="29.25" customHeight="1" x14ac:dyDescent="0.25">
      <c r="B7" s="301" t="s">
        <v>517</v>
      </c>
      <c r="C7" s="301"/>
      <c r="D7" s="301"/>
      <c r="E7" s="117"/>
      <c r="F7" s="117"/>
    </row>
    <row r="8" spans="1:6" ht="54.95" customHeight="1" x14ac:dyDescent="0.25">
      <c r="B8" s="299" t="s">
        <v>496</v>
      </c>
      <c r="C8" s="300"/>
      <c r="D8" s="300"/>
      <c r="E8" s="75"/>
      <c r="F8" s="75"/>
    </row>
    <row r="9" spans="1:6" ht="18.75" x14ac:dyDescent="0.3">
      <c r="B9" s="162" t="s">
        <v>363</v>
      </c>
      <c r="C9" s="113"/>
      <c r="D9" s="113"/>
    </row>
    <row r="10" spans="1:6" x14ac:dyDescent="0.25">
      <c r="B10" s="100" t="s">
        <v>361</v>
      </c>
      <c r="C10" s="100" t="s">
        <v>362</v>
      </c>
      <c r="D10" s="100" t="s">
        <v>113</v>
      </c>
    </row>
    <row r="11" spans="1:6" ht="90" x14ac:dyDescent="0.25">
      <c r="A11" s="112" t="s">
        <v>219</v>
      </c>
      <c r="B11" s="105" t="str">
        <f>VLOOKUP($A$11,'Base de dados (Indicadores)'!$A$4:$L$80,5,FALSE)</f>
        <v>Quantidade de água captada no período</v>
      </c>
      <c r="C11" s="93" t="str">
        <f>VLOOKUP($A$11,'Base de dados (Indicadores)'!$A$4:$L$80,6,FALSE)</f>
        <v>Quantidade total de água que entra na empresa em um dado perído (m³ por período) 
% de água captada por fonte  (superficial/subterrânea/ chuva/cia de abastecimento) em relação ao total captado no período</v>
      </c>
      <c r="D11" s="106" t="str">
        <f>VLOOKUP($A$11,'Base de dados (Indicadores)'!$A$4:$L$80,7,FALSE)</f>
        <v>TeSE (GVces)
WWF Water Risk Filter
GRI - EN8/303-1
CDP Water W1.2a</v>
      </c>
    </row>
    <row r="12" spans="1:6" ht="120.75" thickBot="1" x14ac:dyDescent="0.3">
      <c r="A12" s="112" t="s">
        <v>221</v>
      </c>
      <c r="B12" s="107" t="str">
        <f>VLOOKUP($A$12,'Base de dados (Indicadores)'!$A$4:$L$80,5,FALSE)</f>
        <v>Quantidade de água indisponível no período</v>
      </c>
      <c r="C12" s="108" t="str">
        <f>VLOOKUP($A$12,'Base de dados (Indicadores)'!$A$4:$L$80,6,FALSE)</f>
        <v>Quantidade total de água demandada pela empresa, porém não disponível em um dado período (m³ por período). 
% de água indisponível por fonte (superficial/subterrânea/ chuva/cia de abastecimento)
Limite crítico de água indisponível que inviabiliza as operações de uma dada planta/processo</v>
      </c>
      <c r="D12" s="109" t="str">
        <f>VLOOKUP($A$12,'Base de dados (Indicadores)'!$A$4:$L$80,7,FALSE)</f>
        <v>TeSE (GVces)</v>
      </c>
    </row>
    <row r="13" spans="1:6" ht="4.5" customHeight="1" x14ac:dyDescent="0.25">
      <c r="B13" s="110"/>
      <c r="C13" s="110"/>
      <c r="D13" s="110"/>
    </row>
    <row r="14" spans="1:6" ht="15.75" x14ac:dyDescent="0.25">
      <c r="B14" s="162" t="s">
        <v>364</v>
      </c>
      <c r="C14" s="114"/>
      <c r="D14" s="114"/>
    </row>
    <row r="15" spans="1:6" ht="15.75" thickBot="1" x14ac:dyDescent="0.3">
      <c r="B15" s="100" t="s">
        <v>361</v>
      </c>
      <c r="C15" s="100" t="s">
        <v>362</v>
      </c>
      <c r="D15" s="100" t="s">
        <v>113</v>
      </c>
    </row>
    <row r="16" spans="1:6" ht="90" x14ac:dyDescent="0.25">
      <c r="A16" s="112" t="s">
        <v>775</v>
      </c>
      <c r="B16" s="102" t="str">
        <f>VLOOKUP($A$16,'Base de dados (Indicadores)'!$A$4:$L$80,5,FALSE)</f>
        <v xml:space="preserve">Compliance com a outorga para captação de água </v>
      </c>
      <c r="C16" s="103" t="str">
        <f>VLOOKUP($A$16,'Base de dados (Indicadores)'!$A$4:$L$80,6,FALSE)</f>
        <v>Atendimento da outorga (em % de volume): Quantidade total de água captada no período (m³)/ Quantidade de água (m3) outorgada para o mesmo período. 
Número de ocorrências de não atendimento relativo à outorga de água em determinado período.</v>
      </c>
      <c r="D16" s="104" t="str">
        <f>VLOOKUP($A$16,'Base de dados (Indicadores)'!$A$4:$L$80,7,FALSE)</f>
        <v>WWF Water Risk Filter
Órgãos ambientais (resolução CONAMA)</v>
      </c>
    </row>
    <row r="17" spans="1:4" ht="90" x14ac:dyDescent="0.25">
      <c r="A17" s="112" t="s">
        <v>776</v>
      </c>
      <c r="B17" s="105" t="str">
        <f>VLOOKUP($A$17,'Base de dados (Indicadores)'!$A$4:$L$80,5,FALSE)</f>
        <v>Compliance com a outorga para quantidade de lançamento de efluentes</v>
      </c>
      <c r="C17" s="93" t="str">
        <f>VLOOKUP($A$17,'Base de dados (Indicadores)'!$A$4:$L$80,6,FALSE)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D17" s="106" t="str">
        <f>VLOOKUP($A$17,'Base de dados (Indicadores)'!$A$4:$L$80,7,FALSE)</f>
        <v>WWF Water Risk Filter
Órgãos ambientais (resolução CONAMA)</v>
      </c>
    </row>
    <row r="18" spans="1:4" ht="150.75" thickBot="1" x14ac:dyDescent="0.3">
      <c r="A18" s="112" t="s">
        <v>733</v>
      </c>
      <c r="B18" s="107" t="str">
        <f>VLOOKUP($A$18,'Base de dados (Indicadores)'!$A$4:$L$80,5,FALSE)</f>
        <v>Planejamento e gestão de outorgas para captação de água e efluentes</v>
      </c>
      <c r="C18" s="108" t="str">
        <f>VLOOKUP($A$18,'Base de dados (Indicadores)'!$A$4:$L$80,6,FALSE)</f>
        <v xml:space="preserve">Quantidade outorgada (m³)
Demanda futura da empresa (m³)
% da demanda hídrica da empresa a ser outorgado 
Processos protocolados
Eventos e períodos de suspensão da outorga de captação de água
Número de eventos, quantidade de água (m3) foram reduzidos/suspendidos, período sobre suspensão/redução de outorga de captação. Qualitativamente, justificar suspensões ou reduções. </v>
      </c>
      <c r="D18" s="109" t="str">
        <f>VLOOKUP($A$18,'Base de dados (Indicadores)'!$A$4:$L$80,7,FALSE)</f>
        <v>CDP Water W1
WWF Water Risk Filter</v>
      </c>
    </row>
    <row r="19" spans="1:4" ht="4.5" customHeight="1" x14ac:dyDescent="0.25">
      <c r="B19" s="1"/>
      <c r="C19" s="1"/>
      <c r="D19" s="1"/>
    </row>
    <row r="20" spans="1:4" ht="15.75" x14ac:dyDescent="0.25">
      <c r="B20" s="162" t="s">
        <v>365</v>
      </c>
      <c r="C20" s="114"/>
      <c r="D20" s="114"/>
    </row>
    <row r="21" spans="1:4" ht="15.75" thickBot="1" x14ac:dyDescent="0.3">
      <c r="B21" s="100" t="s">
        <v>361</v>
      </c>
      <c r="C21" s="100" t="s">
        <v>362</v>
      </c>
      <c r="D21" s="100" t="s">
        <v>113</v>
      </c>
    </row>
    <row r="22" spans="1:4" ht="105" x14ac:dyDescent="0.25">
      <c r="A22" s="112" t="s">
        <v>742</v>
      </c>
      <c r="B22" s="102" t="str">
        <f>VLOOKUP($A$22,'Base de dados (Indicadores)'!$A$4:$L$80,5,FALSE)</f>
        <v>Comparação entre a quantidade de água demandada pela empresa e a disponibilidade hídrica local</v>
      </c>
      <c r="C22" s="103" t="str">
        <f>VLOOKUP($A$22,'Base de dados (Indicadores)'!$A$4:$L$80,6,FALSE)</f>
        <v xml:space="preserve">Quantidade de água demandada  (m³) / disponibilidade para captação (m³) por localidade em que a organização atua;
Levantamento de locais de atuação da organização que estão em situação de estress hídrico ou risco de escassez 
</v>
      </c>
      <c r="D22" s="104" t="str">
        <f>VLOOKUP($A$22,'Base de dados (Indicadores)'!$A$4:$L$80,7,FALSE)</f>
        <v>WRI, CEO Water Mandate’s Corporate Water Disclosure Guidelines, GRI- G4-EN9/303-2</v>
      </c>
    </row>
    <row r="23" spans="1:4" ht="135" x14ac:dyDescent="0.25">
      <c r="A23" s="112" t="s">
        <v>504</v>
      </c>
      <c r="B23" s="105" t="str">
        <f>VLOOKUP($A$23,'Base de dados (Indicadores)'!$A$4:$L$80,5,FALSE)</f>
        <v>Operações da empresa em áreas de estresse hídrico</v>
      </c>
      <c r="C23" s="93" t="str">
        <f>VLOOKUP($A$23,'Base de dados (Indicadores)'!$A$4:$L$80,6,FALSE)</f>
        <v>Número de instalações/plantas/operações em áreas de estresse hídrico
Número de instalações/plantas/operações que podem gerar uma mudança significativa em seus negócios, operações, receita ou despesa em áreas de stresse hídrico
% do total de operações que isso representa
% do faturamento gerado em áreas de estresse hídrico.</v>
      </c>
      <c r="D23" s="106" t="str">
        <f>VLOOKUP($A$23,'Base de dados (Indicadores)'!$A$4:$L$80,7,FALSE)</f>
        <v>CDP - Water W3.1, W3.2B; 
WRI
CEO Water Mandate’s Corporate Water Disclosure Guidelines
GRI- G4-EN9/303-2</v>
      </c>
    </row>
    <row r="24" spans="1:4" ht="45.75" thickBot="1" x14ac:dyDescent="0.3">
      <c r="A24" s="112" t="s">
        <v>225</v>
      </c>
      <c r="B24" s="107" t="str">
        <f>VLOOKUP($A$24,'Base de dados (Indicadores)'!$A$4:$L$80,5,FALSE)</f>
        <v xml:space="preserve">Total de água armazenada no local </v>
      </c>
      <c r="C24" s="108" t="str">
        <f>VLOOKUP($A$24,'Base de dados (Indicadores)'!$A$4:$L$80,6,FALSE)</f>
        <v>m³ armazenados em cada unidade
Número de dias com interrupção de provisão de água que a quantidade armazenada é capaz de conter</v>
      </c>
      <c r="D24" s="109" t="str">
        <f>VLOOKUP($A$24,'Base de dados (Indicadores)'!$A$4:$L$80,7,FALSE)</f>
        <v>GRI G4-EN8/303-1
WWF Water Risk Filter</v>
      </c>
    </row>
    <row r="25" spans="1:4" ht="4.5" customHeight="1" x14ac:dyDescent="0.25">
      <c r="B25" s="1"/>
      <c r="C25" s="1"/>
      <c r="D25" s="1"/>
    </row>
    <row r="26" spans="1:4" ht="15.75" x14ac:dyDescent="0.25">
      <c r="B26" s="162" t="s">
        <v>366</v>
      </c>
      <c r="C26" s="114"/>
      <c r="D26" s="114"/>
    </row>
    <row r="27" spans="1:4" ht="15.75" thickBot="1" x14ac:dyDescent="0.3">
      <c r="B27" s="100" t="s">
        <v>361</v>
      </c>
      <c r="C27" s="100" t="s">
        <v>362</v>
      </c>
      <c r="D27" s="100" t="s">
        <v>113</v>
      </c>
    </row>
    <row r="28" spans="1:4" ht="75" x14ac:dyDescent="0.25">
      <c r="A28" s="112" t="s">
        <v>209</v>
      </c>
      <c r="B28" s="102" t="str">
        <f>VLOOKUP($A$28,'Base de dados (Indicadores)'!$A$4:$L$80,5,FALSE)</f>
        <v>Gastos com cobrança pelo uso de água</v>
      </c>
      <c r="C28" s="103" t="str">
        <f>VLOOKUP($A$28,'Base de dados (Indicadores)'!$A$4:$L$80,6,FALSE)</f>
        <v>Total pago pela água captada em um dado período (R$)
Custo da água captada por metro cubico (R$/m³) 
Comparar ao longo do tempo e nas diferentes unidades</v>
      </c>
      <c r="D28" s="104" t="str">
        <f>VLOOKUP($A$28,'Base de dados (Indicadores)'!$A$4:$L$80,7,FALSE)</f>
        <v>CDP Water W1.4</v>
      </c>
    </row>
    <row r="29" spans="1:4" ht="105" x14ac:dyDescent="0.25">
      <c r="A29" s="112" t="s">
        <v>661</v>
      </c>
      <c r="B29" s="105" t="str">
        <f>VLOOKUP($A$29,'Base de dados (Indicadores)'!$A$4:$L$80,5,FALSE)</f>
        <v>Impacto financeiro do não atendimento da outorga</v>
      </c>
      <c r="C29" s="93" t="str">
        <f>VLOOKUP($A$29,'Base de dados (Indicadores)'!$A$4:$L$80,6,FALSE)</f>
        <v>Número de sanções, multas, ordens de execução por violações das licenças de captação; Gastos com penalidades e multas em um dado período (R$/período); 
Gastos com penalidades e multas / total de gastos operacionais  em R$ no ano de referência (%); 
Variação em relação ao ano de referência anterior</v>
      </c>
      <c r="D29" s="106" t="str">
        <f>VLOOKUP($A$29,'Base de dados (Indicadores)'!$A$4:$L$80,7,FALSE)</f>
        <v>CDP Water W7.1c
GRI G4-EN29/307-1</v>
      </c>
    </row>
    <row r="30" spans="1:4" ht="30" x14ac:dyDescent="0.25">
      <c r="A30" s="112" t="s">
        <v>211</v>
      </c>
      <c r="B30" s="105" t="str">
        <f>VLOOKUP($A$30,'Base de dados (Indicadores)'!$A$4:$L$80,5,FALSE)</f>
        <v>Investimentos em eficiência hídrica</v>
      </c>
      <c r="C30" s="93" t="str">
        <f>VLOOKUP($A$30,'Base de dados (Indicadores)'!$A$4:$L$80,6,FALSE)</f>
        <v>Valor bruto (R$)
Investimento total (R$) / m³ de água reduzido</v>
      </c>
      <c r="D30" s="106" t="str">
        <f>VLOOKUP($A$30,'Base de dados (Indicadores)'!$A$4:$L$80,7,FALSE)</f>
        <v>ISE
GRI G4-EN10/303-3</v>
      </c>
    </row>
    <row r="31" spans="1:4" ht="60" x14ac:dyDescent="0.25">
      <c r="A31" s="112" t="s">
        <v>468</v>
      </c>
      <c r="B31" s="105" t="str">
        <f>VLOOKUP($A$31,'Base de dados (Indicadores)'!$A$4:$L$80,5,FALSE)</f>
        <v xml:space="preserve">Custo para empresa da indisponibilidade hídrica </v>
      </c>
      <c r="C31" s="93" t="str">
        <f>VLOOKUP($A$31,'Base de dados (Indicadores)'!$A$4:$L$80,6,FALSE)</f>
        <v>Valoração do impacto financeiro por suspensão de atividades devido a falta d'água (R$ / período), R$ perda de produção/ano
Custo de reposição</v>
      </c>
      <c r="D31" s="106" t="str">
        <f>VLOOKUP($A$31,'Base de dados (Indicadores)'!$A$4:$L$80,7,FALSE)</f>
        <v>TeSE (GVces)</v>
      </c>
    </row>
    <row r="32" spans="1:4" ht="30" x14ac:dyDescent="0.25">
      <c r="A32" s="112" t="s">
        <v>230</v>
      </c>
      <c r="B32" s="105" t="str">
        <f>VLOOKUP($A$32,'Base de dados (Indicadores)'!$A$4:$L$80,5,FALSE)</f>
        <v xml:space="preserve">Economia devido à redução de consumo </v>
      </c>
      <c r="C32" s="93" t="str">
        <f>VLOOKUP($A$32,'Base de dados (Indicadores)'!$A$4:$L$80,6,FALSE)</f>
        <v>Gastos evitados (R$) com a redução de captação de água (bruto ou por produto)</v>
      </c>
      <c r="D32" s="106" t="str">
        <f>VLOOKUP($A$32,'Base de dados (Indicadores)'!$A$4:$L$80,7,FALSE)</f>
        <v>CDP W4.1a, 
Consulta empresas</v>
      </c>
    </row>
    <row r="33" spans="1:4" ht="90.75" thickBot="1" x14ac:dyDescent="0.3">
      <c r="A33" s="112" t="s">
        <v>644</v>
      </c>
      <c r="B33" s="107" t="str">
        <f>VLOOKUP($A$33,'Base de dados (Indicadores)'!$A$4:$L$80,5,FALSE)</f>
        <v>Investimentos em ações para a conservação da bacia hidrográfica</v>
      </c>
      <c r="C33" s="108" t="str">
        <f>VLOOKUP($A$33,'Base de dados (Indicadores)'!$A$4:$L$80,6,FALSE)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D33" s="109" t="str">
        <f>VLOOKUP($A$33,'Base de dados (Indicadores)'!$A$4:$L$80,7,FALSE)</f>
        <v>GRI G4-EN31/103
ISE AMB-A 16</v>
      </c>
    </row>
    <row r="34" spans="1:4" ht="4.5" customHeight="1" x14ac:dyDescent="0.25">
      <c r="B34" s="1"/>
      <c r="C34" s="1"/>
      <c r="D34" s="1"/>
    </row>
    <row r="35" spans="1:4" ht="15.75" x14ac:dyDescent="0.25">
      <c r="B35" s="162" t="s">
        <v>367</v>
      </c>
      <c r="C35" s="114"/>
      <c r="D35" s="114"/>
    </row>
    <row r="36" spans="1:4" ht="15.75" thickBot="1" x14ac:dyDescent="0.3">
      <c r="B36" s="100" t="s">
        <v>361</v>
      </c>
      <c r="C36" s="100" t="s">
        <v>362</v>
      </c>
      <c r="D36" s="100" t="s">
        <v>113</v>
      </c>
    </row>
    <row r="37" spans="1:4" ht="60" x14ac:dyDescent="0.25">
      <c r="A37" s="112" t="s">
        <v>224</v>
      </c>
      <c r="B37" s="102" t="str">
        <f>VLOOKUP($A$37,'Base de dados (Indicadores)'!$A$4:$L$80,5,FALSE)</f>
        <v>Quantidade de água reduzida por unidade de produção/ processo/ produto</v>
      </c>
      <c r="C37" s="103" t="str">
        <f>VLOOKUP($A$37,'Base de dados (Indicadores)'!$A$4:$L$80,6,FALSE)</f>
        <v>m³ consumidos por unidade de produção/processo/ produto em um dado período 
Evolução em relação à linha de base para um dado período</v>
      </c>
      <c r="D37" s="104" t="str">
        <f>VLOOKUP($A$37,'Base de dados (Indicadores)'!$A$4:$L$80,7,FALSE)</f>
        <v>GRI G4-EN8/303-1
CDP W1.2c</v>
      </c>
    </row>
    <row r="38" spans="1:4" ht="30" x14ac:dyDescent="0.25">
      <c r="A38" s="112" t="s">
        <v>226</v>
      </c>
      <c r="B38" s="105" t="str">
        <f>VLOOKUP($A$38,'Base de dados (Indicadores)'!$A$4:$L$80,5,FALSE)</f>
        <v xml:space="preserve">Total de água recirculada </v>
      </c>
      <c r="C38" s="93" t="str">
        <f>VLOOKUP($A$38,'Base de dados (Indicadores)'!$A$4:$L$80,6,FALSE)</f>
        <v>m³ recirculados em determinado período 
% recirculado em relação ao total usado</v>
      </c>
      <c r="D38" s="106" t="str">
        <f>VLOOKUP($A$38,'Base de dados (Indicadores)'!$A$4:$L$80,7,FALSE)</f>
        <v>GRI G4-EN10/303-3</v>
      </c>
    </row>
    <row r="39" spans="1:4" ht="45.75" thickBot="1" x14ac:dyDescent="0.3">
      <c r="A39" s="112" t="s">
        <v>227</v>
      </c>
      <c r="B39" s="107" t="str">
        <f>VLOOKUP($A$39,'Base de dados (Indicadores)'!$A$4:$L$80,5,FALSE)</f>
        <v xml:space="preserve">Total de água reutilizada </v>
      </c>
      <c r="C39" s="108" t="str">
        <f>VLOOKUP($A$39,'Base de dados (Indicadores)'!$A$4:$L$80,6,FALSE)</f>
        <v>m³ reutilizados em determinado período
% de reuso de água em relação ao total usado no período</v>
      </c>
      <c r="D39" s="109" t="str">
        <f>VLOOKUP($A$39,'Base de dados (Indicadores)'!$A$4:$L$80,7,FALSE)</f>
        <v>GRI EN10/303-3
WWF Water Risk Filter</v>
      </c>
    </row>
    <row r="40" spans="1:4" ht="4.5" customHeight="1" x14ac:dyDescent="0.25">
      <c r="B40" s="1"/>
      <c r="C40" s="1"/>
      <c r="D40" s="1"/>
    </row>
    <row r="41" spans="1:4" ht="15.75" x14ac:dyDescent="0.25">
      <c r="B41" s="162" t="s">
        <v>368</v>
      </c>
      <c r="C41" s="114"/>
      <c r="D41" s="114"/>
    </row>
    <row r="42" spans="1:4" ht="15.75" thickBot="1" x14ac:dyDescent="0.3">
      <c r="B42" s="100" t="s">
        <v>361</v>
      </c>
      <c r="C42" s="100" t="s">
        <v>362</v>
      </c>
      <c r="D42" s="100" t="s">
        <v>113</v>
      </c>
    </row>
    <row r="43" spans="1:4" ht="45" x14ac:dyDescent="0.25">
      <c r="A43" s="112" t="s">
        <v>212</v>
      </c>
      <c r="B43" s="102" t="str">
        <f>VLOOKUP($A$43,'Base de dados (Indicadores)'!$A$4:$L$80,5,FALSE)</f>
        <v>Magnitude dos impactos ambientais negativos significativos, reais e potenciais, relativos à quantidade hídrica da empresa</v>
      </c>
      <c r="C43" s="103" t="str">
        <f>VLOOKUP($A$43,'Base de dados (Indicadores)'!$A$4:$L$80,6,FALSE)</f>
        <v>Perdas (m³) e custos (R$)
Medidas tomadas para redução de impacto</v>
      </c>
      <c r="D43" s="104" t="str">
        <f>VLOOKUP($A$43,'Base de dados (Indicadores)'!$A$4:$L$80,7,FALSE)</f>
        <v>CPD W1.4a
GRI G4-EN29/307-1</v>
      </c>
    </row>
    <row r="44" spans="1:4" ht="45.75" thickBot="1" x14ac:dyDescent="0.3">
      <c r="A44" s="112" t="s">
        <v>220</v>
      </c>
      <c r="B44" s="107" t="str">
        <f>VLOOKUP($A$43,'Base de dados (Indicadores)'!$A$4:$L$80,5,FALSE)</f>
        <v>Magnitude dos impactos ambientais negativos significativos, reais e potenciais, relativos à quantidade hídrica da empresa</v>
      </c>
      <c r="C44" s="108" t="str">
        <f>VLOOKUP($A$44,'Base de dados (Indicadores)'!$A$4:$L$80,6,FALSE)</f>
        <v xml:space="preserve">Quantidade de água retornada para a mesma bacia hidrográfica em um curto espaço de tempo (m³)
</v>
      </c>
      <c r="D44" s="109" t="str">
        <f>VLOOKUP($A$44,'Base de dados (Indicadores)'!$A$4:$L$80,7,FALSE)</f>
        <v>GRI G4-EN22/306-1
WWF Water Risk Filter
CDP Water W1.2b</v>
      </c>
    </row>
    <row r="45" spans="1:4" ht="15" customHeight="1" x14ac:dyDescent="0.25"/>
    <row r="46" spans="1:4" ht="54.95" customHeight="1" x14ac:dyDescent="0.25">
      <c r="B46" s="299" t="s">
        <v>518</v>
      </c>
      <c r="C46" s="300"/>
      <c r="D46" s="300"/>
    </row>
    <row r="47" spans="1:4" ht="15.75" x14ac:dyDescent="0.25">
      <c r="A47" s="111"/>
      <c r="B47" s="162" t="s">
        <v>363</v>
      </c>
      <c r="C47" s="114"/>
      <c r="D47" s="114"/>
    </row>
    <row r="48" spans="1:4" ht="15.75" thickBot="1" x14ac:dyDescent="0.3">
      <c r="A48" s="111"/>
      <c r="B48" s="100" t="s">
        <v>361</v>
      </c>
      <c r="C48" s="100" t="s">
        <v>362</v>
      </c>
      <c r="D48" s="100" t="s">
        <v>113</v>
      </c>
    </row>
    <row r="49" spans="1:4" ht="120" x14ac:dyDescent="0.25">
      <c r="A49" s="112" t="s">
        <v>216</v>
      </c>
      <c r="B49" s="102" t="str">
        <f>VLOOKUP($A$49,'Base de dados (Indicadores)'!$A$4:$L$80,5,FALSE)</f>
        <v>Qualidade de água captada pela empresa</v>
      </c>
      <c r="C49" s="103" t="str">
        <f>VLOOKUP($A$49,'Base de dados (Indicadores)'!$A$4:$L$80,6,FALSE)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Análise histórica da água captada</v>
      </c>
      <c r="D49" s="104" t="str">
        <f>VLOOKUP($A$49,'Base de dados (Indicadores)'!$A$4:$L$80,7,FALSE)</f>
        <v>TeSE (GVces)
WWF Water Risk Filter</v>
      </c>
    </row>
    <row r="50" spans="1:4" ht="150" x14ac:dyDescent="0.25">
      <c r="A50" s="112" t="s">
        <v>432</v>
      </c>
      <c r="B50" s="105" t="str">
        <f>VLOOKUP($A$50,'Base de dados (Indicadores)'!$A$4:$L$80,5,FALSE)</f>
        <v xml:space="preserve">Qualidade ideal da água necessária para as operações da empresa </v>
      </c>
      <c r="C50" s="93" t="str">
        <f>VLOOKUP($A$50,'Base de dados (Indicadores)'!$A$4:$L$80,6,FALSE)</f>
        <v>Qualidade ideal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D50" s="106" t="str">
        <f>VLOOKUP($A$50,'Base de dados (Indicadores)'!$A$4:$L$80,7,FALSE)</f>
        <v>TeSE (GVces)</v>
      </c>
    </row>
    <row r="51" spans="1:4" ht="150.75" thickBot="1" x14ac:dyDescent="0.3">
      <c r="A51" s="112" t="s">
        <v>217</v>
      </c>
      <c r="B51" s="107" t="str">
        <f>VLOOKUP($A$51,'Base de dados (Indicadores)'!$A$4:$L$80,5,FALSE)</f>
        <v>Qualidade mínima da água em seu ponto de captação</v>
      </c>
      <c r="C51" s="108" t="str">
        <f>VLOOKUP($A$51,'Base de dados (Indicadores)'!$A$4:$L$80,6,FALSE)</f>
        <v>Qualidade minima da água necessária às atividades da empresa, considerada em suas 3 dimensões fundamentais:
• Física: sólidos em suspensão, temperatura19, etc.;
• Química: presença e concentração de substâncias provenientes de efluentes de processos industriais, defensivos e fertilizantes agrícolas, esgotos domésticos, etc.; e
• Biológica: presença de microrganismos, em especial patogênicos</v>
      </c>
      <c r="D51" s="109" t="str">
        <f>VLOOKUP($A$51,'Base de dados (Indicadores)'!$A$4:$L$80,7,FALSE)</f>
        <v>TeSE (GVces)</v>
      </c>
    </row>
    <row r="52" spans="1:4" ht="4.5" customHeight="1" x14ac:dyDescent="0.25"/>
    <row r="53" spans="1:4" ht="15.75" x14ac:dyDescent="0.25">
      <c r="B53" s="162" t="s">
        <v>364</v>
      </c>
      <c r="C53" s="114"/>
      <c r="D53" s="114"/>
    </row>
    <row r="54" spans="1:4" ht="15.75" thickBot="1" x14ac:dyDescent="0.3">
      <c r="B54" s="100" t="s">
        <v>361</v>
      </c>
      <c r="C54" s="100" t="s">
        <v>362</v>
      </c>
      <c r="D54" s="100" t="s">
        <v>113</v>
      </c>
    </row>
    <row r="55" spans="1:4" ht="96.75" customHeight="1" thickBot="1" x14ac:dyDescent="0.3">
      <c r="A55" s="112" t="s">
        <v>776</v>
      </c>
      <c r="B55" s="249" t="str">
        <f>VLOOKUP($A$55,'Base de dados (Indicadores)'!$A$4:$L$80,5,FALSE)</f>
        <v>Compliance com a outorga para quantidade de lançamento de efluentes</v>
      </c>
      <c r="C55" s="249" t="str">
        <f>VLOOKUP($A$55,'Base de dados (Indicadores)'!$A$4:$L$80,6,FALSE)</f>
        <v xml:space="preserve">Atendimento (em % de volume): Quantidade de efluente total lançado no período (m³)/ Quantidade de efluente (m3) outorgado para o mesmo período. 
Número de ocorrências de não atendimento relativo à outorga de lançamento de efluentes em determinado período.  </v>
      </c>
      <c r="D55" s="249" t="str">
        <f>VLOOKUP($A$55,'Base de dados (Indicadores)'!$A$4:$L$80,7,FALSE)</f>
        <v>WWF Water Risk Filter
Órgãos ambientais (resolução CONAMA)</v>
      </c>
    </row>
    <row r="56" spans="1:4" ht="4.5" customHeight="1" x14ac:dyDescent="0.25"/>
    <row r="57" spans="1:4" ht="15.75" x14ac:dyDescent="0.25">
      <c r="B57" s="162" t="s">
        <v>366</v>
      </c>
      <c r="C57" s="114"/>
      <c r="D57" s="114"/>
    </row>
    <row r="58" spans="1:4" x14ac:dyDescent="0.25">
      <c r="B58" s="100" t="s">
        <v>361</v>
      </c>
      <c r="C58" s="100" t="s">
        <v>362</v>
      </c>
      <c r="D58" s="100" t="s">
        <v>113</v>
      </c>
    </row>
    <row r="59" spans="1:4" ht="30" x14ac:dyDescent="0.25">
      <c r="A59" s="112" t="s">
        <v>208</v>
      </c>
      <c r="B59" s="105" t="str">
        <f>VLOOKUP($A$59,'Base de dados (Indicadores)'!$A$4:$L$80,5,FALSE)</f>
        <v>Gastos com cobrança pelo lançamento de efluente</v>
      </c>
      <c r="C59" s="105" t="str">
        <f>VLOOKUP($A$59,'Base de dados (Indicadores)'!$A$4:$L$80,6,FALSE)</f>
        <v>Gastos totais da empresa em R$ com lançamento de efluentes e gastos por m3 de efluentes</v>
      </c>
      <c r="D59" s="105" t="str">
        <f>VLOOKUP($A$59,'Base de dados (Indicadores)'!$A$4:$L$80,7,FALSE)</f>
        <v>CDP Water W1.4</v>
      </c>
    </row>
    <row r="60" spans="1:4" ht="120" x14ac:dyDescent="0.25">
      <c r="A60" s="112" t="s">
        <v>210</v>
      </c>
      <c r="B60" s="105" t="str">
        <f>VLOOKUP($A$60,'Base de dados (Indicadores)'!$A$4:$L$80,5,FALSE)</f>
        <v>Gastos necessários para tratar e prevenir a perda de qualidade da água em função de fontes de poluição difusa.</v>
      </c>
      <c r="C60" s="105" t="str">
        <f>VLOOKUP($A$60,'Base de dados (Indicadores)'!$A$4:$L$80,6,FALSE)</f>
        <v>Gastos (R$) com tratamento e ações necessárias para controlar ou eliminar as fontes de poluição difusa oriundas das atividades da empresa ou fontes de poluição difusa a montante que influenciam a água captada pela empresa (ex: estação de tratamento da água, conservação e restauração de áreas de mata ciliar ou nascentes ou tecnologias apra a redução da carga poluidora)</v>
      </c>
      <c r="D60" s="105" t="str">
        <f>VLOOKUP($A$60,'Base de dados (Indicadores)'!$A$4:$L$80,7,FALSE)</f>
        <v>TeSE (GVces)</v>
      </c>
    </row>
    <row r="61" spans="1:4" ht="34.5" customHeight="1" x14ac:dyDescent="0.25">
      <c r="A61" s="112" t="s">
        <v>655</v>
      </c>
      <c r="B61" s="105" t="str">
        <f>VLOOKUP($A$61,'Base de dados (Indicadores)'!$A$4:$L$80,5,FALSE)</f>
        <v xml:space="preserve">Impacto financeiro por suspensão de atividades devido a qualidade de água </v>
      </c>
      <c r="C61" s="105" t="str">
        <f>VLOOKUP($A$61,'Base de dados (Indicadores)'!$A$4:$L$80,6,FALSE)</f>
        <v>R$/ ano
R$ perda de produção/ano</v>
      </c>
      <c r="D61" s="105" t="str">
        <f>VLOOKUP($A$61,'Base de dados (Indicadores)'!$A$4:$L$80,7,FALSE)</f>
        <v>Consulta empresas</v>
      </c>
    </row>
    <row r="62" spans="1:4" ht="90" x14ac:dyDescent="0.25">
      <c r="A62" s="112" t="s">
        <v>693</v>
      </c>
      <c r="B62" s="105" t="str">
        <f>VLOOKUP($A$62,'Base de dados (Indicadores)'!$A$4:$L$80,5,FALSE)</f>
        <v>Impacto financeiro de incidentes relacionados à qualidade de água</v>
      </c>
      <c r="C62" s="105" t="str">
        <f>VLOOKUP($A$62,'Base de dados (Indicadores)'!$A$4:$L$80,6,FALSE)</f>
        <v>Sanções, multas, ordens de execução por violações de permissão de lançamento. 
Relação com o total de despesas operacional (DO) no ano de referência
Comparar com variação em relação ao ano de referência anterior</v>
      </c>
      <c r="D62" s="105" t="str">
        <f>VLOOKUP($A$62,'Base de dados (Indicadores)'!$A$4:$L$80,7,FALSE)</f>
        <v>CDP Water W7.1c</v>
      </c>
    </row>
    <row r="63" spans="1:4" ht="90" x14ac:dyDescent="0.25">
      <c r="A63" s="112" t="s">
        <v>644</v>
      </c>
      <c r="B63" s="105" t="str">
        <f>VLOOKUP($A$63,'Base de dados (Indicadores)'!$A$4:$L$80,5,FALSE)</f>
        <v>Investimentos em ações para a conservação da bacia hidrográfica</v>
      </c>
      <c r="C63" s="105" t="str">
        <f>VLOOKUP($A$63,'Base de dados (Indicadores)'!$A$4:$L$80,6,FALSE)</f>
        <v>Quantidade de recursos destinados à ações de conservação da bacia. 
Comparação com o faturamento bruto anual. 
Ações de conservação da bacia podem ser investimentos em programas de Pagamentos por Serviços Ambientais de nascentes e matas ciliares.</v>
      </c>
      <c r="D63" s="105" t="str">
        <f>VLOOKUP($A$63,'Base de dados (Indicadores)'!$A$4:$L$80,7,FALSE)</f>
        <v>GRI G4-EN31/103
ISE AMB-A 16</v>
      </c>
    </row>
    <row r="64" spans="1:4" ht="4.5" customHeight="1" x14ac:dyDescent="0.25"/>
    <row r="65" spans="1:4" ht="15.75" x14ac:dyDescent="0.25">
      <c r="B65" s="162" t="s">
        <v>368</v>
      </c>
      <c r="C65" s="114"/>
      <c r="D65" s="114"/>
    </row>
    <row r="66" spans="1:4" x14ac:dyDescent="0.25">
      <c r="B66" s="100" t="s">
        <v>361</v>
      </c>
      <c r="C66" s="100" t="s">
        <v>362</v>
      </c>
      <c r="D66" s="100" t="s">
        <v>113</v>
      </c>
    </row>
    <row r="67" spans="1:4" ht="45" x14ac:dyDescent="0.25">
      <c r="A67" s="112" t="s">
        <v>428</v>
      </c>
      <c r="B67" s="105" t="str">
        <f>VLOOKUP($A$67,'Base de dados (Indicadores)'!$A$4:$L$80,5,FALSE)</f>
        <v>Magnitude dos impactos ambientais negativos significativos reais e potenciais, relativos a qualidade hídrica da empresa</v>
      </c>
      <c r="C67" s="105" t="str">
        <f>VLOOKUP($A$67,'Base de dados (Indicadores)'!$A$4:$L$80,6,FALSE)</f>
        <v>Perdas (m³) e custos (R$)
Medidas tomadas para redução de impacto</v>
      </c>
      <c r="D67" s="105" t="str">
        <f>VLOOKUP($A$67,'Base de dados (Indicadores)'!$A$4:$L$80,7,FALSE)</f>
        <v>CPD W1.4a
GRI G4-EN22/306-1
GRI G4-EN29/307-1</v>
      </c>
    </row>
    <row r="68" spans="1:4" ht="120" x14ac:dyDescent="0.25">
      <c r="A68" s="112" t="s">
        <v>541</v>
      </c>
      <c r="B68" s="105" t="str">
        <f>VLOOKUP($A$68,'Base de dados (Indicadores)'!$A$4:$L$80,5,FALSE)</f>
        <v>Qualidade do descarte de água (planejados e não planejadas)</v>
      </c>
      <c r="C68" s="105" t="str">
        <f>VLOOKUP($A$68,'Base de dados (Indicadores)'!$A$4:$L$80,6,FALSE)</f>
        <v>Avaliação de ecotoxicidade, efeito tóxico crônico a organismos, materiais flutuantes, inclusive espumas não naturais, óleos e graxas, substâncias que comuniquem gosto ou odor, corantes provenientes de fontes antrópicas, metais,  pH, eutrofização e acidificação. 
DBO, DQO e AOX.
Qualidade por destino (superfície, subterrânea)</v>
      </c>
      <c r="D68" s="105" t="str">
        <f>VLOOKUP($A$68,'Base de dados (Indicadores)'!$A$4:$L$80,7,FALSE)</f>
        <v xml:space="preserve">Órgãos ambientais (resolução CONAMA)
GRI G4-EN22/306-1
WWF Water Risk Filter 
TeSE (GVces)
</v>
      </c>
    </row>
    <row r="69" spans="1:4" ht="4.5" customHeight="1" x14ac:dyDescent="0.25">
      <c r="B69" s="63"/>
    </row>
    <row r="70" spans="1:4" ht="15.75" x14ac:dyDescent="0.25">
      <c r="B70" s="162" t="s">
        <v>369</v>
      </c>
      <c r="C70" s="114"/>
      <c r="D70" s="114"/>
    </row>
    <row r="71" spans="1:4" x14ac:dyDescent="0.25">
      <c r="B71" s="100" t="s">
        <v>361</v>
      </c>
      <c r="C71" s="100" t="s">
        <v>362</v>
      </c>
      <c r="D71" s="100" t="s">
        <v>113</v>
      </c>
    </row>
    <row r="72" spans="1:4" ht="45" x14ac:dyDescent="0.25">
      <c r="A72" s="112" t="s">
        <v>215</v>
      </c>
      <c r="B72" s="105" t="str">
        <f>VLOOKUP($A$72,'Base de dados (Indicadores)'!$A$4:$L$80,5,FALSE)</f>
        <v>Quantidade e qualidade das instalações de prestação de serviços de água, saneamento e higiene em pleno funcionamento para todos os trabalhadores</v>
      </c>
      <c r="C72" s="105" t="str">
        <f>VLOOKUP($A$72,'Base de dados (Indicadores)'!$A$4:$L$80,6,FALSE)</f>
        <v xml:space="preserve">Quantidade e qualidade desses serviços. Inclui acessibilidade para pessoas com deficiência. </v>
      </c>
      <c r="D72" s="105" t="str">
        <f>VLOOKUP($A$72,'Base de dados (Indicadores)'!$A$4:$L$80,7,FALSE)</f>
        <v>WWF Water Risk Filter</v>
      </c>
    </row>
    <row r="73" spans="1:4" ht="15" customHeight="1" x14ac:dyDescent="0.25"/>
    <row r="74" spans="1:4" ht="54.95" customHeight="1" x14ac:dyDescent="0.25">
      <c r="B74" s="299" t="s">
        <v>498</v>
      </c>
      <c r="C74" s="300"/>
      <c r="D74" s="300"/>
    </row>
    <row r="75" spans="1:4" ht="15.75" x14ac:dyDescent="0.25">
      <c r="B75" s="162" t="s">
        <v>370</v>
      </c>
      <c r="C75" s="114"/>
      <c r="D75" s="114"/>
    </row>
    <row r="76" spans="1:4" ht="15.75" thickBot="1" x14ac:dyDescent="0.3">
      <c r="B76" s="100" t="s">
        <v>361</v>
      </c>
      <c r="C76" s="100" t="s">
        <v>362</v>
      </c>
      <c r="D76" s="100" t="s">
        <v>113</v>
      </c>
    </row>
    <row r="77" spans="1:4" ht="30.75" thickBot="1" x14ac:dyDescent="0.3">
      <c r="A77" s="112" t="s">
        <v>137</v>
      </c>
      <c r="B77" s="102" t="str">
        <f>VLOOKUP($A$77,'Base de dados (Indicadores)'!$A$4:$L$80,5,FALSE)</f>
        <v>Impactos em imagem e reputação</v>
      </c>
      <c r="C77" s="102" t="str">
        <f>VLOOKUP($A$77,'Base de dados (Indicadores)'!$A$4:$L$80,6,FALSE)</f>
        <v>Número de aparições na mídia e repercussões sobre impacto e atuação da empresa em relação à água</v>
      </c>
      <c r="D77" s="102" t="str">
        <f>VLOOKUP($A$77,'Base de dados (Indicadores)'!$A$4:$L$80,7,FALSE)</f>
        <v>CDP Water - W1 e W3</v>
      </c>
    </row>
    <row r="78" spans="1:4" ht="30.75" thickBot="1" x14ac:dyDescent="0.3">
      <c r="A78" s="112" t="s">
        <v>201</v>
      </c>
      <c r="B78" s="102" t="str">
        <f>VLOOKUP($A$78,'Base de dados (Indicadores)'!$A$4:$L$80,5,FALSE)</f>
        <v>Mecanismos para receber queixas e reclamações relativas a recursos hídricos</v>
      </c>
      <c r="C78" s="102" t="str">
        <f>VLOOKUP($A$78,'Base de dados (Indicadores)'!$A$4:$L$80,6,FALSE)</f>
        <v>Canais existentes para queixas e reclamações relativas a recursos hídricos</v>
      </c>
      <c r="D78" s="102" t="str">
        <f>VLOOKUP($A$78,'Base de dados (Indicadores)'!$A$4:$L$80,7,FALSE)</f>
        <v>GRI G4-EN34/103-2; WWF Water Risk Filter</v>
      </c>
    </row>
    <row r="79" spans="1:4" ht="45" x14ac:dyDescent="0.25">
      <c r="A79" s="112" t="s">
        <v>441</v>
      </c>
      <c r="B79" s="102" t="str">
        <f>VLOOKUP($A$79,'Base de dados (Indicadores)'!$A$4:$L$80,5,FALSE)</f>
        <v>Número de queixas e reclamações relacionadas a recursos hídricos processadas e solucionadas por meio de mecanismo formal</v>
      </c>
      <c r="C79" s="102" t="str">
        <f>VLOOKUP($A$79,'Base de dados (Indicadores)'!$A$4:$L$80,6,FALSE)</f>
        <v>Número total de queixas e reclamações recebidas, processadas e solucionadas, específicas sobre recursos hídricos</v>
      </c>
      <c r="D79" s="102" t="str">
        <f>VLOOKUP($A$79,'Base de dados (Indicadores)'!$A$4:$L$80,7,FALSE)</f>
        <v>GRI G4-EN34/103-2</v>
      </c>
    </row>
    <row r="80" spans="1:4" ht="4.5" customHeight="1" x14ac:dyDescent="0.25"/>
    <row r="81" spans="1:4" ht="15.75" x14ac:dyDescent="0.25">
      <c r="B81" s="162" t="s">
        <v>371</v>
      </c>
      <c r="C81" s="114"/>
      <c r="D81" s="114"/>
    </row>
    <row r="82" spans="1:4" ht="15.75" thickBot="1" x14ac:dyDescent="0.3">
      <c r="B82" s="100" t="s">
        <v>361</v>
      </c>
      <c r="C82" s="100" t="s">
        <v>362</v>
      </c>
      <c r="D82" s="100" t="s">
        <v>113</v>
      </c>
    </row>
    <row r="83" spans="1:4" ht="75.75" thickBot="1" x14ac:dyDescent="0.3">
      <c r="A83" s="112" t="s">
        <v>445</v>
      </c>
      <c r="B83" s="102" t="str">
        <f>VLOOKUP($A$83,'Base de dados (Indicadores)'!$A$4:$L$80,5,FALSE)</f>
        <v>Engajamento empresarial com atores da bacia e para discutir estratégias potenciais para reduzir seu impacto hídrico</v>
      </c>
      <c r="C83" s="102" t="str">
        <f>VLOOKUP($A$83,'Base de dados (Indicadores)'!$A$4:$L$80,6,FALSE)</f>
        <v>Número, quantidade e perfil de atores envolvidos, e tipos de ações de engajamento realizadas com atores da bacia para:
-mapeamento de necessidades a serem atendidas
-oportunidades para redução do impacto hídrico</v>
      </c>
      <c r="D83" s="102" t="str">
        <f>VLOOKUP($A$83,'Base de dados (Indicadores)'!$A$4:$L$80,7,FALSE)</f>
        <v>PF - 16.14; UN Global Compact-Oxfam Poverty Footprint
WWF Water Risk Filter</v>
      </c>
    </row>
    <row r="84" spans="1:4" ht="45.75" thickBot="1" x14ac:dyDescent="0.3">
      <c r="A84" s="112" t="s">
        <v>204</v>
      </c>
      <c r="B84" s="102" t="str">
        <f>VLOOKUP($A$84,'Base de dados (Indicadores)'!$A$4:$L$80,5,FALSE)</f>
        <v>Participação ativa em Comitês de Bacia</v>
      </c>
      <c r="C84" s="102" t="str">
        <f>VLOOKUP($A$84,'Base de dados (Indicadores)'!$A$4:$L$80,6,FALSE)</f>
        <v>Número de reuniões que a empresa participa
Papel claro assumido pela empresa no Comitê
Níveis de gestão da empresa que participa do Comitê</v>
      </c>
      <c r="D84" s="102" t="str">
        <f>VLOOKUP($A$84,'Base de dados (Indicadores)'!$A$4:$L$80,7,FALSE)</f>
        <v>WWF Water Risk Filter,
CDP - Water W2.7</v>
      </c>
    </row>
    <row r="85" spans="1:4" ht="45.75" thickBot="1" x14ac:dyDescent="0.3">
      <c r="A85" s="112" t="s">
        <v>447</v>
      </c>
      <c r="B85" s="102" t="str">
        <f>VLOOKUP($A$85,'Base de dados (Indicadores)'!$A$4:$L$80,5,FALSE)</f>
        <v>Participação em redes de organizações que discutem o tema</v>
      </c>
      <c r="C85" s="102" t="str">
        <f>VLOOKUP($A$85,'Base de dados (Indicadores)'!$A$4:$L$80,6,FALSE)</f>
        <v>Número e descrição das redes nacionais e internacionais em que a empresa atua relacionadas ao tema</v>
      </c>
      <c r="D85" s="102" t="str">
        <f>VLOOKUP($A$85,'Base de dados (Indicadores)'!$A$4:$L$80,7,FALSE)</f>
        <v>CEBDS</v>
      </c>
    </row>
    <row r="86" spans="1:4" ht="150" x14ac:dyDescent="0.25">
      <c r="A86" s="112" t="s">
        <v>629</v>
      </c>
      <c r="B86" s="102" t="str">
        <f>VLOOKUP($A$86,'Base de dados (Indicadores)'!$A$4:$L$80,5,FALSE)</f>
        <v>Fortalecimento de capacidades institucionais empresariais para participação na gestão de recursos hídricos</v>
      </c>
      <c r="C86" s="102" t="str">
        <f>VLOOKUP($A$86,'Base de dados (Indicadores)'!$A$4:$L$80,6,FALSE)</f>
        <v>Número, quantidade e perfil de atores envolvidos, e tipos de ações de fortalecimento realizadas com colaboradores envolvidos na gestão de recursos hídricos, para questões como:
-análises e diagnósticos, monitoramento e avaliação de ações, políticas e sistemas de gestão de recursos hídricos
-participação em espaços coletivos
-fatores intangíveis, como arranjos e habilidades sociais, valores, processos e hábitos</v>
      </c>
      <c r="D86" s="102" t="str">
        <f>VLOOKUP($A$86,'Base de dados (Indicadores)'!$A$4:$L$80,7,FALSE)</f>
        <v>OCDE Water Governance Principles</v>
      </c>
    </row>
    <row r="87" spans="1:4" ht="4.5" customHeight="1" x14ac:dyDescent="0.25"/>
    <row r="88" spans="1:4" ht="15.75" x14ac:dyDescent="0.25">
      <c r="B88" s="162" t="s">
        <v>371</v>
      </c>
      <c r="C88" s="114"/>
      <c r="D88" s="114"/>
    </row>
    <row r="89" spans="1:4" ht="15.75" thickBot="1" x14ac:dyDescent="0.3">
      <c r="B89" s="100" t="s">
        <v>361</v>
      </c>
      <c r="C89" s="100" t="s">
        <v>362</v>
      </c>
      <c r="D89" s="100" t="s">
        <v>113</v>
      </c>
    </row>
    <row r="90" spans="1:4" ht="90.75" thickBot="1" x14ac:dyDescent="0.3">
      <c r="A90" s="112" t="s">
        <v>606</v>
      </c>
      <c r="B90" s="102" t="str">
        <f>VLOOKUP($A$90,'Base de dados (Indicadores)'!$A$4:$L$80,5,FALSE)</f>
        <v>Plano de contingência para problemas de suprimento e de qualidade da água</v>
      </c>
      <c r="C90" s="102" t="str">
        <f>VLOOKUP($A$90,'Base de dados (Indicadores)'!$A$4:$L$80,6,FALSE)</f>
        <v>Existência de plano de contingência atualizado que, por meio de uma avaliação técnica qualitativa, atende o objetivo de treinar, organizar, orientar, facilitar, agilizar e uniformizar as ações necessárias às respostas de controle e combate às ocorrências anormais.</v>
      </c>
      <c r="D90" s="102" t="str">
        <f>VLOOKUP($A$90,'Base de dados (Indicadores)'!$A$4:$L$80,7,FALSE)</f>
        <v>CEBDS
WWF Water Risk Filter</v>
      </c>
    </row>
    <row r="91" spans="1:4" ht="120.75" thickBot="1" x14ac:dyDescent="0.3">
      <c r="A91" s="112" t="s">
        <v>199</v>
      </c>
      <c r="B91" s="102" t="str">
        <f>VLOOKUP($A$91,'Base de dados (Indicadores)'!$A$4:$L$80,5,FALSE)</f>
        <v xml:space="preserve">Existência de política empresarial com medidas voluntárias de gestão de recursos hídricos                                                                         </v>
      </c>
      <c r="C91" s="102" t="str">
        <f>VLOOKUP($A$91,'Base de dados (Indicadores)'!$A$4:$L$80,6,FALSE)</f>
        <v>Especificidade para o tratamento do tema 'recursos hídricos', Avaliação qualitativa sobre: - existência de meios definidos e atribuição de responsabilidades para implementação, ligação da política com processos estabelecidos na gestão empresarial, abrangência da política na operação                                           
Nível de implementação: % de medidas implementadas</v>
      </c>
      <c r="D91" s="102" t="str">
        <f>VLOOKUP($A$91,'Base de dados (Indicadores)'!$A$4:$L$80,7,FALSE)</f>
        <v>WWF Water Risk Filter</v>
      </c>
    </row>
    <row r="92" spans="1:4" ht="30" x14ac:dyDescent="0.25">
      <c r="A92" s="112" t="s">
        <v>202</v>
      </c>
      <c r="B92" s="102" t="str">
        <f>VLOOKUP($A$92,'Base de dados (Indicadores)'!$A$4:$L$80,5,FALSE)</f>
        <v>Níveis de gestão com responsabilidade direta sobre a água</v>
      </c>
      <c r="C92" s="102" t="str">
        <f>VLOOKUP($A$92,'Base de dados (Indicadores)'!$A$4:$L$80,6,FALSE)</f>
        <v>Descrição dos cargos e funções com responsabilidade direta sobre a água</v>
      </c>
      <c r="D92" s="102" t="str">
        <f>VLOOKUP($A$92,'Base de dados (Indicadores)'!$A$4:$L$80,7,FALSE)</f>
        <v>CDP Water - W6.1</v>
      </c>
    </row>
    <row r="93" spans="1:4" ht="4.5" customHeight="1" x14ac:dyDescent="0.25"/>
    <row r="94" spans="1:4" ht="15.75" x14ac:dyDescent="0.25">
      <c r="B94" s="162" t="s">
        <v>372</v>
      </c>
      <c r="C94" s="114"/>
      <c r="D94" s="114"/>
    </row>
    <row r="95" spans="1:4" ht="15.75" thickBot="1" x14ac:dyDescent="0.3">
      <c r="B95" s="100" t="s">
        <v>361</v>
      </c>
      <c r="C95" s="100" t="s">
        <v>362</v>
      </c>
      <c r="D95" s="100" t="s">
        <v>113</v>
      </c>
    </row>
    <row r="96" spans="1:4" ht="105.75" thickBot="1" x14ac:dyDescent="0.3">
      <c r="A96" s="112" t="s">
        <v>195</v>
      </c>
      <c r="B96" s="102" t="str">
        <f>VLOOKUP($A$96,'Base de dados (Indicadores)'!$A$4:$L$80,5,FALSE)</f>
        <v>Informações disponibilizadas em relação aos compromissos voluntários assumidos pela empresa junto a seus diferentes stakeholders</v>
      </c>
      <c r="C96" s="102" t="str">
        <f>VLOOKUP($A$96,'Base de dados (Indicadores)'!$A$4:$L$80,6,FALSE)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  <c r="D96" s="102" t="str">
        <f>VLOOKUP($A$96,'Base de dados (Indicadores)'!$A$4:$L$80,6,FALSE)</f>
        <v>Descrição das informações disponibilizadas sobre:
-resultados atingidos versus compromissos assumidos / acesso à água e saneamento / qualidade da água / investimentos e reparos previstos e realizados / quem, com quem, como e quais decisões são tomadas sobre a gestão e alocação de recursos hídricos</v>
      </c>
    </row>
    <row r="97" spans="1:4" ht="30" x14ac:dyDescent="0.25">
      <c r="A97" s="112" t="s">
        <v>617</v>
      </c>
      <c r="B97" s="102" t="str">
        <f>VLOOKUP($A$97,'Base de dados (Indicadores)'!$A$4:$L$80,5,FALSE)</f>
        <v>Comunicação e acesso à informação sobre desempenho em relação à gestão de recursos hídricos</v>
      </c>
      <c r="C97" s="102" t="str">
        <f>VLOOKUP($A$97,'Base de dados (Indicadores)'!$A$4:$L$80,6,FALSE)</f>
        <v>Canais e meios de comunicação utilizados
Partes interessadas alcançadas pela comunicação</v>
      </c>
      <c r="D97" s="102" t="str">
        <f>VLOOKUP($A$97,'Base de dados (Indicadores)'!$A$4:$L$80,6,FALSE)</f>
        <v>Canais e meios de comunicação utilizados
Partes interessadas alcançadas pela comunicação</v>
      </c>
    </row>
  </sheetData>
  <mergeCells count="5">
    <mergeCell ref="B6:D6"/>
    <mergeCell ref="B8:D8"/>
    <mergeCell ref="B46:D46"/>
    <mergeCell ref="B74:D74"/>
    <mergeCell ref="B7:D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108</vt:i4>
      </vt:variant>
    </vt:vector>
  </HeadingPairs>
  <TitlesOfParts>
    <vt:vector size="135" baseType="lpstr">
      <vt:lpstr>Capa</vt:lpstr>
      <vt:lpstr>Introdução</vt:lpstr>
      <vt:lpstr>Fichas dos indicadores</vt:lpstr>
      <vt:lpstr>Lista completa de indicadores</vt:lpstr>
      <vt:lpstr>Glossário</vt:lpstr>
      <vt:lpstr>Entrevistados</vt:lpstr>
      <vt:lpstr>Empresas Membro</vt:lpstr>
      <vt:lpstr>Referências</vt:lpstr>
      <vt:lpstr>Empresa</vt:lpstr>
      <vt:lpstr>Bacia</vt:lpstr>
      <vt:lpstr>Cadeia</vt:lpstr>
      <vt:lpstr>Quantidade</vt:lpstr>
      <vt:lpstr>Qualidade</vt:lpstr>
      <vt:lpstr>Governança</vt:lpstr>
      <vt:lpstr>EmpresaQuantidade</vt:lpstr>
      <vt:lpstr>EmpresaQualidade</vt:lpstr>
      <vt:lpstr>EmpresaGovernança</vt:lpstr>
      <vt:lpstr>BaciaQuantidade</vt:lpstr>
      <vt:lpstr>BaciaQualidade</vt:lpstr>
      <vt:lpstr>BaciaGovernança</vt:lpstr>
      <vt:lpstr>CadeiaQuantidade</vt:lpstr>
      <vt:lpstr>CadeiaQualidade</vt:lpstr>
      <vt:lpstr>Recomendações</vt:lpstr>
      <vt:lpstr>CadeiaGovernança</vt:lpstr>
      <vt:lpstr>Base de dados (Indicadores)</vt:lpstr>
      <vt:lpstr>Apoio</vt:lpstr>
      <vt:lpstr>Apoio 2</vt:lpstr>
      <vt:lpstr>BaciaGovernança</vt:lpstr>
      <vt:lpstr>BaciaGovernançaConflitosnousodosrecursos</vt:lpstr>
      <vt:lpstr>BaciaGovernançaParticipaçãoeengajamento</vt:lpstr>
      <vt:lpstr>BaciaGovernançaPlanejamentoedesempenho</vt:lpstr>
      <vt:lpstr>BaciaGovernançaTransparênciaeacessoàinformação</vt:lpstr>
      <vt:lpstr>BaciaQualidade</vt:lpstr>
      <vt:lpstr>BaciaQualidadeConformidade</vt:lpstr>
      <vt:lpstr>BaciaQualidadeExternalidade</vt:lpstr>
      <vt:lpstr>BaciaQualidadeSaudeeSaneamento</vt:lpstr>
      <vt:lpstr>BaciaQualidadeSaúdeeSaneamento</vt:lpstr>
      <vt:lpstr>BaciaQuantidade</vt:lpstr>
      <vt:lpstr>BaciaQuantidadeConformidade</vt:lpstr>
      <vt:lpstr>BaciaQuantidadeDisponibilidadehídrica</vt:lpstr>
      <vt:lpstr>BaciaQuantidadeEficiênciaHídrica</vt:lpstr>
      <vt:lpstr>BaciaQuantidadeExternalidade</vt:lpstr>
      <vt:lpstr>BaciaQuantidadeSaúdeeSaneamento</vt:lpstr>
      <vt:lpstr>BaciaTodos</vt:lpstr>
      <vt:lpstr>BaciaTodosConflitosnousodosrecursos</vt:lpstr>
      <vt:lpstr>BaciaTodosConformidade</vt:lpstr>
      <vt:lpstr>BaciaTodosDisponibilidadehídrica</vt:lpstr>
      <vt:lpstr>BaciaTodosEficiênciaHídrica</vt:lpstr>
      <vt:lpstr>BaciaTodosExternalidade</vt:lpstr>
      <vt:lpstr>BaciaTodosParticipaçãoeengajamento</vt:lpstr>
      <vt:lpstr>BaciaTodosPlanejamentoedesempenho</vt:lpstr>
      <vt:lpstr>BaciaTodosSaúdeeSaneamento</vt:lpstr>
      <vt:lpstr>BaciaTodosTransparênciaeacessoàinformação</vt:lpstr>
      <vt:lpstr>CadeiaGovernança</vt:lpstr>
      <vt:lpstr>CadeiaGovernançaConflitosnousodosrecursos</vt:lpstr>
      <vt:lpstr>CadeiaGovernançaParticipaçãoeengajamento</vt:lpstr>
      <vt:lpstr>CadeiaGovernançaPlanejamentoedesempenho</vt:lpstr>
      <vt:lpstr>CadeiaGovernançaTransparênciaeacessoàinformação</vt:lpstr>
      <vt:lpstr>CadeiaQualidade</vt:lpstr>
      <vt:lpstr>CadeiaQualidadeCaptação</vt:lpstr>
      <vt:lpstr>CadeiaQualidadeDisponibilidadehídrica</vt:lpstr>
      <vt:lpstr>CadeiaQualidadeExternalidade</vt:lpstr>
      <vt:lpstr>CadeiaQuantidade</vt:lpstr>
      <vt:lpstr>CadeiaQuantidadeCaptação</vt:lpstr>
      <vt:lpstr>CadeiaQuantidadeDisponibilidadehídrica</vt:lpstr>
      <vt:lpstr>CadeiaQuantidadeExternalidade</vt:lpstr>
      <vt:lpstr>CadeiaTodos</vt:lpstr>
      <vt:lpstr>CadeiaTodosCaptação</vt:lpstr>
      <vt:lpstr>CadeiaTodosConflitosnousodosrecursos</vt:lpstr>
      <vt:lpstr>CadeiaTodosDisponibilidadehídrica</vt:lpstr>
      <vt:lpstr>CadeiaTodosExternalidade</vt:lpstr>
      <vt:lpstr>CadeiaTodosParticipaçãoeengajamento</vt:lpstr>
      <vt:lpstr>CadeiaTodosPlanejamentoedesempenho</vt:lpstr>
      <vt:lpstr>CadeiaTodosTransparênciaeacessoàinformação</vt:lpstr>
      <vt:lpstr>EmpresaGovernança</vt:lpstr>
      <vt:lpstr>EmpresaGovernançaConflitosnousodosrecursos</vt:lpstr>
      <vt:lpstr>EmpresaGovernançaParticipaçãoeengajamento</vt:lpstr>
      <vt:lpstr>EmpresaGovernançaPlanejamentoedesempenho</vt:lpstr>
      <vt:lpstr>EmpresaGovernançaTransparênciaeacessoàinformação</vt:lpstr>
      <vt:lpstr>EmpresaQualidade</vt:lpstr>
      <vt:lpstr>EmpresaQualidadeCaptação</vt:lpstr>
      <vt:lpstr>EmpresaQualidadeConformidade</vt:lpstr>
      <vt:lpstr>EmpresaQualidadeEconômicofinanceiros</vt:lpstr>
      <vt:lpstr>EmpresaQualidadeExternalidade</vt:lpstr>
      <vt:lpstr>EmpresaQualidadeSaúdeeSaneamento</vt:lpstr>
      <vt:lpstr>EmpresaQuantidade</vt:lpstr>
      <vt:lpstr>EmpresaQuantidadeCaptação</vt:lpstr>
      <vt:lpstr>EmpresaQuantidadeConformidade</vt:lpstr>
      <vt:lpstr>EmpresaQuantidadeDisponibilidadehídrica</vt:lpstr>
      <vt:lpstr>EmpresaQuantidadeEconômicofinanceiros</vt:lpstr>
      <vt:lpstr>EmpresaQuantidadeEficiênciaHídrica</vt:lpstr>
      <vt:lpstr>EmpresaQuantidadeExternalidade</vt:lpstr>
      <vt:lpstr>EmpresaTodos</vt:lpstr>
      <vt:lpstr>EmpresaTodosCaptação</vt:lpstr>
      <vt:lpstr>EmpresaTodosConflitosnousodosrecursos</vt:lpstr>
      <vt:lpstr>EmpresaTodosConformidade</vt:lpstr>
      <vt:lpstr>EmpresaTodosDisponibilidadehídrica</vt:lpstr>
      <vt:lpstr>EmpresaTodosEconômicofinanceiros</vt:lpstr>
      <vt:lpstr>EmpresaTodosEficiênciaHídrica</vt:lpstr>
      <vt:lpstr>EmpresaTodosExternalidade</vt:lpstr>
      <vt:lpstr>EmpresaTodosParticipaçãoeengajamento</vt:lpstr>
      <vt:lpstr>EmpresaTodosPlanejamentoedesempenho</vt:lpstr>
      <vt:lpstr>EmpresaTodosSaúdeeSaneamento</vt:lpstr>
      <vt:lpstr>EmpresaTodosTransparênciaeacessoàinformação</vt:lpstr>
      <vt:lpstr>TodosGovernança</vt:lpstr>
      <vt:lpstr>TodosGovernançaConflitosnousodosrecursos</vt:lpstr>
      <vt:lpstr>TodosGovernançaParticipaçãoeengajamento</vt:lpstr>
      <vt:lpstr>TodosGovernançaPlanejamentoedesempenho</vt:lpstr>
      <vt:lpstr>TodosGovernançaTransparênciaeacessoàinformação</vt:lpstr>
      <vt:lpstr>TodosQualidade</vt:lpstr>
      <vt:lpstr>TodosQualidadeCaptação</vt:lpstr>
      <vt:lpstr>TodosQualidadeConformidade</vt:lpstr>
      <vt:lpstr>TodosQualidadeEconômicofinanceiros</vt:lpstr>
      <vt:lpstr>TodosQualidadeExternalidade</vt:lpstr>
      <vt:lpstr>TodosQualidadeSaúdeeSaneamento</vt:lpstr>
      <vt:lpstr>TodosQuantidade</vt:lpstr>
      <vt:lpstr>TodosQuantidadeCaptação</vt:lpstr>
      <vt:lpstr>TodosQuantidadeConformidade</vt:lpstr>
      <vt:lpstr>TodosQuantidadeDisponibilidadehídrica</vt:lpstr>
      <vt:lpstr>TodosQuantidadeEconômicofinanceiros</vt:lpstr>
      <vt:lpstr>TodosQuantidadeEficiênciaHídrica</vt:lpstr>
      <vt:lpstr>TodosQuantidadeExternalidade</vt:lpstr>
      <vt:lpstr>TodosQuantidadeSaúdeeSaneamento</vt:lpstr>
      <vt:lpstr>TodosTodos</vt:lpstr>
      <vt:lpstr>TodosTodosCaptação</vt:lpstr>
      <vt:lpstr>TodosTodosConflitosnousodosrecursos</vt:lpstr>
      <vt:lpstr>TodosTodosConformidade</vt:lpstr>
      <vt:lpstr>TodosTodosDisponibilidadehídrica</vt:lpstr>
      <vt:lpstr>TodosTodosEconômicofinanceiros</vt:lpstr>
      <vt:lpstr>TodosTodosEficiênciaHídrica</vt:lpstr>
      <vt:lpstr>TodosTodosExternalidade</vt:lpstr>
      <vt:lpstr>TodosTodosParticipaçãoeengajamento</vt:lpstr>
      <vt:lpstr>TodosTodosPlanejamentoedesempenho</vt:lpstr>
      <vt:lpstr>TodosTodosSaúdeeSaneamento</vt:lpstr>
      <vt:lpstr>TodosTodosTransparênciaeacessoàinformação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Moreno Soares</dc:creator>
  <cp:lastModifiedBy>Thais Moreno Soares</cp:lastModifiedBy>
  <cp:lastPrinted>2017-07-03T21:53:45Z</cp:lastPrinted>
  <dcterms:created xsi:type="dcterms:W3CDTF">2017-06-19T13:54:10Z</dcterms:created>
  <dcterms:modified xsi:type="dcterms:W3CDTF">2018-05-09T16:37:30Z</dcterms:modified>
</cp:coreProperties>
</file>